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hidePivotFieldList="1"/>
  <mc:AlternateContent xmlns:mc="http://schemas.openxmlformats.org/markup-compatibility/2006">
    <mc:Choice Requires="x15">
      <x15ac:absPath xmlns:x15ac="http://schemas.microsoft.com/office/spreadsheetml/2010/11/ac" url="C:\Users\FrancescaLord\Box\Francesca Lord\"/>
    </mc:Choice>
  </mc:AlternateContent>
  <xr:revisionPtr revIDLastSave="0" documentId="8_{BF33BF3D-1BB7-47A2-867B-94B2BF4068A0}" xr6:coauthVersionLast="45" xr6:coauthVersionMax="45" xr10:uidLastSave="{00000000-0000-0000-0000-000000000000}"/>
  <bookViews>
    <workbookView xWindow="-120" yWindow="-120" windowWidth="29040" windowHeight="15840" xr2:uid="{00000000-000D-0000-FFFF-FFFF00000000}"/>
  </bookViews>
  <sheets>
    <sheet name="Background info" sheetId="4" r:id="rId1"/>
    <sheet name="model mass testing" sheetId="3" r:id="rId2"/>
    <sheet name="model individual testing" sheetId="1" r:id="rId3"/>
    <sheet name="graph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 l="1"/>
  <c r="M19" i="3" s="1"/>
  <c r="M17" i="3" l="1"/>
  <c r="E47" i="3"/>
  <c r="E46" i="3"/>
  <c r="E33" i="3"/>
  <c r="E32" i="3"/>
  <c r="H17" i="3"/>
  <c r="E19" i="3"/>
  <c r="K19" i="3" s="1"/>
  <c r="E18" i="3"/>
  <c r="O19" i="3" l="1"/>
  <c r="K21" i="3" s="1"/>
  <c r="O16" i="3"/>
  <c r="B31" i="3" s="1"/>
  <c r="K20" i="3"/>
  <c r="M16" i="3"/>
  <c r="K17" i="3"/>
  <c r="M20" i="3"/>
  <c r="K16" i="3"/>
  <c r="O23" i="3" l="1"/>
  <c r="K18" i="3"/>
  <c r="O30" i="3"/>
  <c r="K34" i="3"/>
  <c r="K30" i="3"/>
  <c r="M34" i="3"/>
  <c r="M30" i="3"/>
  <c r="O17" i="3"/>
  <c r="O20" i="3"/>
  <c r="K33" i="3"/>
  <c r="K31" i="3"/>
  <c r="D31" i="1"/>
  <c r="D33" i="1" s="1"/>
  <c r="R7" i="3" l="1"/>
  <c r="O34" i="3"/>
  <c r="B45" i="3" s="1"/>
  <c r="O24" i="3"/>
  <c r="R8" i="3" s="1"/>
  <c r="M21" i="3"/>
  <c r="O21" i="3"/>
  <c r="O26" i="3" s="1"/>
  <c r="R10" i="3" s="1"/>
  <c r="K48" i="3"/>
  <c r="K44" i="3"/>
  <c r="K47" i="3"/>
  <c r="K45" i="3"/>
  <c r="M18" i="3"/>
  <c r="O18" i="3"/>
  <c r="O37" i="3"/>
  <c r="S7" i="3" s="1"/>
  <c r="K32" i="3"/>
  <c r="D35" i="1"/>
  <c r="D32" i="1"/>
  <c r="O28" i="3" l="1"/>
  <c r="R12" i="3" s="1"/>
  <c r="O44" i="3"/>
  <c r="O51" i="3" s="1"/>
  <c r="T7" i="3" s="1"/>
  <c r="M35" i="3"/>
  <c r="O38" i="3"/>
  <c r="S8" i="3" s="1"/>
  <c r="O25" i="3"/>
  <c r="G30" i="3"/>
  <c r="S6" i="3" s="1"/>
  <c r="M48" i="3"/>
  <c r="O48" i="3" s="1"/>
  <c r="O52" i="3" s="1"/>
  <c r="T8" i="3" s="1"/>
  <c r="M44" i="3"/>
  <c r="D36" i="1"/>
  <c r="O27" i="3" l="1"/>
  <c r="R11" i="3" s="1"/>
  <c r="R9" i="3"/>
  <c r="K46" i="3"/>
  <c r="M49" i="3"/>
  <c r="M33" i="3"/>
  <c r="O33" i="3" s="1"/>
  <c r="M31" i="3"/>
  <c r="O31" i="3" s="1"/>
  <c r="H31" i="3"/>
  <c r="K30" i="1"/>
  <c r="L30" i="1" s="1"/>
  <c r="D34" i="1"/>
  <c r="M32" i="3" l="1"/>
  <c r="O39" i="3"/>
  <c r="O32" i="3"/>
  <c r="O35" i="3"/>
  <c r="G44" i="3" s="1"/>
  <c r="K35" i="3"/>
  <c r="O40" i="3"/>
  <c r="K31" i="1"/>
  <c r="L31" i="1" s="1"/>
  <c r="P16" i="1" s="1"/>
  <c r="K29" i="1"/>
  <c r="L29" i="1" s="1"/>
  <c r="P17" i="1" s="1"/>
  <c r="D37" i="1"/>
  <c r="H45" i="3" l="1"/>
  <c r="T6" i="3"/>
  <c r="O42" i="3"/>
  <c r="S12" i="3" s="1"/>
  <c r="S10" i="3"/>
  <c r="O41" i="3"/>
  <c r="S11" i="3" s="1"/>
  <c r="S9" i="3"/>
  <c r="S16" i="1"/>
  <c r="M47" i="3"/>
  <c r="O47" i="3" s="1"/>
  <c r="O54" i="3" s="1"/>
  <c r="T10" i="3" s="1"/>
  <c r="M45" i="3"/>
  <c r="O45" i="3" s="1"/>
  <c r="O53" i="3" s="1"/>
  <c r="H49" i="1"/>
  <c r="D51" i="1" s="1"/>
  <c r="D53" i="1" s="1"/>
  <c r="S17" i="1"/>
  <c r="H39" i="1"/>
  <c r="D41" i="1" s="1"/>
  <c r="D43" i="1" s="1"/>
  <c r="O55" i="3" l="1"/>
  <c r="T11" i="3" s="1"/>
  <c r="T9" i="3"/>
  <c r="K49" i="3"/>
  <c r="O49" i="3"/>
  <c r="O56" i="3" s="1"/>
  <c r="T12" i="3" s="1"/>
  <c r="M46" i="3"/>
  <c r="O46" i="3"/>
  <c r="D52" i="1"/>
  <c r="D56" i="1" s="1"/>
  <c r="D42" i="1"/>
  <c r="D46" i="1" s="1"/>
  <c r="D45" i="1" l="1"/>
  <c r="D55" i="1"/>
  <c r="K51" i="1" l="1"/>
  <c r="L51" i="1" s="1"/>
  <c r="K41" i="1"/>
  <c r="D54" i="1"/>
  <c r="K50" i="1" s="1"/>
  <c r="L50" i="1" s="1"/>
  <c r="D44" i="1"/>
  <c r="K40" i="1" l="1"/>
  <c r="L40" i="1" s="1"/>
  <c r="P19" i="1" s="1"/>
  <c r="S19" i="1" s="1"/>
  <c r="K52" i="1"/>
  <c r="L52" i="1" s="1"/>
  <c r="K42" i="1"/>
  <c r="L41" i="1"/>
  <c r="P18" i="1" l="1"/>
  <c r="S18" i="1" s="1"/>
  <c r="L42" i="1"/>
  <c r="H59" i="1" s="1"/>
  <c r="P20" i="1" l="1"/>
  <c r="S20" i="1" s="1"/>
  <c r="D61" i="1"/>
  <c r="D63" i="1" s="1"/>
  <c r="D62" i="1" l="1"/>
  <c r="D66" i="1" s="1"/>
  <c r="D65" i="1"/>
  <c r="K61" i="1" l="1"/>
  <c r="D64" i="1"/>
  <c r="K60" i="1" s="1"/>
  <c r="L60" i="1" s="1"/>
  <c r="P21" i="1" s="1"/>
  <c r="S21" i="1" s="1"/>
  <c r="L61" i="1" l="1"/>
  <c r="K62" i="1"/>
  <c r="L62" i="1" s="1"/>
  <c r="P22" i="1" s="1"/>
  <c r="S22" i="1" s="1"/>
</calcChain>
</file>

<file path=xl/sharedStrings.xml><?xml version="1.0" encoding="utf-8"?>
<sst xmlns="http://schemas.openxmlformats.org/spreadsheetml/2006/main" count="307" uniqueCount="169">
  <si>
    <t>You have had one test with a negative result. The chance that you have coronavirus infection despite the negative test is:</t>
  </si>
  <si>
    <t>You have had two tests, both with negative results. The chance that you have coronavirus infection despite the two negative test results is:</t>
  </si>
  <si>
    <t>You have had two tests, with one positive and one negative result. The chance that you do actually have coronavirus infection is:</t>
  </si>
  <si>
    <t>Prevalence (%)</t>
  </si>
  <si>
    <t>Test sensitivity (%)</t>
  </si>
  <si>
    <t>Test specificity (%)</t>
  </si>
  <si>
    <t>You have had one test with a positive result. The chance that you do actually have coronavirus infection is:</t>
  </si>
  <si>
    <t>You have had two tests, both with positive results. The chance that you do actually have coronavirus infection is:</t>
  </si>
  <si>
    <t>10,000 people</t>
  </si>
  <si>
    <t>true +</t>
  </si>
  <si>
    <t>true -</t>
  </si>
  <si>
    <t>test +</t>
  </si>
  <si>
    <t>test -</t>
  </si>
  <si>
    <t>a</t>
  </si>
  <si>
    <t>b</t>
  </si>
  <si>
    <t>c</t>
  </si>
  <si>
    <t>d</t>
  </si>
  <si>
    <t>a+b</t>
  </si>
  <si>
    <t>c+d</t>
  </si>
  <si>
    <t>a+c</t>
  </si>
  <si>
    <t>b+d</t>
  </si>
  <si>
    <t>a+b+c+d</t>
  </si>
  <si>
    <t>Prevalence: a+c/a+b+c+d</t>
  </si>
  <si>
    <t>Sens:</t>
  </si>
  <si>
    <t>Spec:</t>
  </si>
  <si>
    <t>PPV:</t>
  </si>
  <si>
    <t>NPV:</t>
  </si>
  <si>
    <t>a/a+c</t>
  </si>
  <si>
    <t>d/b+d</t>
  </si>
  <si>
    <t>a/a+b</t>
  </si>
  <si>
    <t>d/c+d</t>
  </si>
  <si>
    <t>1-NPV:</t>
  </si>
  <si>
    <t>a+c=</t>
  </si>
  <si>
    <t>b+d=</t>
  </si>
  <si>
    <t>a=</t>
  </si>
  <si>
    <t>b=</t>
  </si>
  <si>
    <t>c=</t>
  </si>
  <si>
    <t>d=</t>
  </si>
  <si>
    <t>a+b+c+d=</t>
  </si>
  <si>
    <t>%</t>
  </si>
  <si>
    <t>PPV from 1st test =</t>
  </si>
  <si>
    <t>Working:</t>
  </si>
  <si>
    <t>or around 1 in</t>
  </si>
  <si>
    <t>Prev</t>
  </si>
  <si>
    <t>Spec 99.9</t>
  </si>
  <si>
    <t>Spec 95</t>
  </si>
  <si>
    <t>Spec 90</t>
  </si>
  <si>
    <t>Two positive tests</t>
  </si>
  <si>
    <t>test+ and true+</t>
  </si>
  <si>
    <t>test + but true -</t>
  </si>
  <si>
    <t>true + but test -</t>
  </si>
  <si>
    <t>total</t>
  </si>
  <si>
    <t>test -  and true -</t>
  </si>
  <si>
    <t>Your test sensitivity is</t>
  </si>
  <si>
    <t>Your test specificity is</t>
  </si>
  <si>
    <t>truly have infection, i.e. prevalence is</t>
  </si>
  <si>
    <t>Testing scenario</t>
  </si>
  <si>
    <t xml:space="preserve">At the end of these two rounds of testing you will have </t>
  </si>
  <si>
    <t>You have had three tests, with two positive and one negative result. The chance that you do actually have coronavirus infection is:</t>
  </si>
  <si>
    <t>You have had three tests, with one positive and two negative result. The chance that you do actually have coronavirus infection is:</t>
  </si>
  <si>
    <t>At the end of these three rounds of testing you will have</t>
  </si>
  <si>
    <t>At the end of this one round of testing you will have</t>
  </si>
  <si>
    <r>
      <t>For 2</t>
    </r>
    <r>
      <rPr>
        <vertAlign val="superscript"/>
        <sz val="11"/>
        <rFont val="Calibri"/>
        <family val="2"/>
        <scheme val="minor"/>
      </rPr>
      <t>nd</t>
    </r>
    <r>
      <rPr>
        <sz val="11"/>
        <rFont val="Calibri"/>
        <family val="2"/>
        <scheme val="minor"/>
      </rPr>
      <t xml:space="preserve"> test after +ve 1</t>
    </r>
    <r>
      <rPr>
        <vertAlign val="superscript"/>
        <sz val="11"/>
        <rFont val="Calibri"/>
        <family val="2"/>
        <scheme val="minor"/>
      </rPr>
      <t>st</t>
    </r>
    <r>
      <rPr>
        <sz val="11"/>
        <rFont val="Calibri"/>
        <family val="2"/>
        <scheme val="minor"/>
      </rPr>
      <t xml:space="preserve"> test, prevalence= </t>
    </r>
  </si>
  <si>
    <r>
      <t>For 2</t>
    </r>
    <r>
      <rPr>
        <vertAlign val="superscript"/>
        <sz val="11"/>
        <rFont val="Calibri"/>
        <family val="2"/>
        <scheme val="minor"/>
      </rPr>
      <t>nd</t>
    </r>
    <r>
      <rPr>
        <sz val="11"/>
        <rFont val="Calibri"/>
        <family val="2"/>
        <scheme val="minor"/>
      </rPr>
      <t xml:space="preserve"> test after -ve 1</t>
    </r>
    <r>
      <rPr>
        <vertAlign val="superscript"/>
        <sz val="11"/>
        <rFont val="Calibri"/>
        <family val="2"/>
        <scheme val="minor"/>
      </rPr>
      <t>st</t>
    </r>
    <r>
      <rPr>
        <sz val="11"/>
        <rFont val="Calibri"/>
        <family val="2"/>
        <scheme val="minor"/>
      </rPr>
      <t xml:space="preserve"> test, prevalence= </t>
    </r>
  </si>
  <si>
    <r>
      <t>1-NPV from 1</t>
    </r>
    <r>
      <rPr>
        <vertAlign val="superscript"/>
        <sz val="11"/>
        <rFont val="Calibri"/>
        <family val="2"/>
        <scheme val="minor"/>
      </rPr>
      <t>st</t>
    </r>
    <r>
      <rPr>
        <sz val="11"/>
        <rFont val="Calibri"/>
        <family val="2"/>
        <scheme val="minor"/>
      </rPr>
      <t xml:space="preserve"> test =</t>
    </r>
  </si>
  <si>
    <t>% of</t>
  </si>
  <si>
    <t>=</t>
  </si>
  <si>
    <t>number of people with a false positive result (i.e. no infection despite testing positive) is</t>
  </si>
  <si>
    <t>+</t>
  </si>
  <si>
    <t>total number of people with a positive test result is</t>
  </si>
  <si>
    <t>number of people with a true negative result (i.e. correctly identified as not infected) is</t>
  </si>
  <si>
    <t>total number of people with a negative test result is</t>
  </si>
  <si>
    <t>number of people with a false negative result (i.e. have infection but the test missed it)</t>
  </si>
  <si>
    <t>Testing results (given to the nearest whole number of people)</t>
  </si>
  <si>
    <t>number of people with a true positive result (i.e. correctly identified with infection) is</t>
  </si>
  <si>
    <t>number of people with a second true +ve result (i.e. correctly re-identified with infection) is</t>
  </si>
  <si>
    <t>number of people with a false +ve result (i.e. no infection despite 2 +ve tests) is</t>
  </si>
  <si>
    <t>total number of people with a second positive test result is</t>
  </si>
  <si>
    <t>negatives from the 2nd test</t>
  </si>
  <si>
    <t>positives from the 1st test</t>
  </si>
  <si>
    <t>Overall accuracy of the testing strategy with three rounds of tests ([true +ves + true -ves]/10000 expressed as a %)</t>
  </si>
  <si>
    <t xml:space="preserve">If you add a second test on the </t>
  </si>
  <si>
    <t xml:space="preserve">If you add a third test on the </t>
  </si>
  <si>
    <t xml:space="preserve">truly have infection, i.e. prevalence is </t>
  </si>
  <si>
    <t>total number of people with a positive test result (i.e. +ve, -ve and then +ve again)</t>
  </si>
  <si>
    <t>number with a true positive test result</t>
  </si>
  <si>
    <t>number with a false positive result</t>
  </si>
  <si>
    <t>number with a true negative test result</t>
  </si>
  <si>
    <t>number with a false -ve result (i.e. they have infection but it was missed in rounds 2 and 3)</t>
  </si>
  <si>
    <t>(sensitivity is the % of all truly infected cases, or true positives, correctly detected by the test)</t>
  </si>
  <si>
    <t>(specificity is the % of all truly non-infected cases,or true negatives, correctly ruled out by the test)</t>
  </si>
  <si>
    <t>(sensitivity is the percentage of all truly infected cases, or true positives, that will be correctly detected by test)</t>
  </si>
  <si>
    <t>(specificity is the perentage of all truly non-infected cases,or true negatives, that will be correctly ruled out by test)</t>
  </si>
  <si>
    <t>SEE RESULTS HERE:</t>
  </si>
  <si>
    <r>
      <t xml:space="preserve">number of </t>
    </r>
    <r>
      <rPr>
        <b/>
        <i/>
        <sz val="11"/>
        <rFont val="Calibri"/>
        <family val="2"/>
        <scheme val="minor"/>
      </rPr>
      <t xml:space="preserve">true positives </t>
    </r>
    <r>
      <rPr>
        <sz val="11"/>
        <rFont val="Calibri"/>
        <family val="2"/>
        <scheme val="minor"/>
      </rPr>
      <t>(i.e. both tests correctly +ve)</t>
    </r>
  </si>
  <si>
    <r>
      <t xml:space="preserve">number of </t>
    </r>
    <r>
      <rPr>
        <b/>
        <i/>
        <sz val="11"/>
        <rFont val="Calibri"/>
        <family val="2"/>
        <scheme val="minor"/>
      </rPr>
      <t xml:space="preserve">false negatives </t>
    </r>
    <r>
      <rPr>
        <sz val="11"/>
        <rFont val="Calibri"/>
        <family val="2"/>
        <scheme val="minor"/>
      </rPr>
      <t>(i.e. incorrectly -ve 1st or 2nd test)</t>
    </r>
  </si>
  <si>
    <r>
      <t xml:space="preserve">number of </t>
    </r>
    <r>
      <rPr>
        <b/>
        <i/>
        <sz val="11"/>
        <rFont val="Calibri"/>
        <family val="2"/>
        <scheme val="minor"/>
      </rPr>
      <t>false positives</t>
    </r>
    <r>
      <rPr>
        <sz val="11"/>
        <rFont val="Calibri"/>
        <family val="2"/>
        <scheme val="minor"/>
      </rPr>
      <t xml:space="preserve"> (people with two incorrectly positive tests)</t>
    </r>
  </si>
  <si>
    <r>
      <t xml:space="preserve">number of </t>
    </r>
    <r>
      <rPr>
        <b/>
        <i/>
        <sz val="11"/>
        <rFont val="Calibri"/>
        <family val="2"/>
        <scheme val="minor"/>
      </rPr>
      <t>true negatives</t>
    </r>
    <r>
      <rPr>
        <sz val="11"/>
        <rFont val="Calibri"/>
        <family val="2"/>
        <scheme val="minor"/>
      </rPr>
      <t xml:space="preserve"> (i.e. 1st or 2nd test correctly -ve)</t>
    </r>
  </si>
  <si>
    <r>
      <t xml:space="preserve">number of </t>
    </r>
    <r>
      <rPr>
        <b/>
        <i/>
        <sz val="11"/>
        <rFont val="Calibri"/>
        <family val="2"/>
        <scheme val="minor"/>
      </rPr>
      <t xml:space="preserve">true positives </t>
    </r>
    <r>
      <rPr>
        <sz val="11"/>
        <rFont val="Calibri"/>
        <family val="2"/>
        <scheme val="minor"/>
      </rPr>
      <t>(i.e. correctly +ve 2nd or 3rd test)</t>
    </r>
  </si>
  <si>
    <r>
      <t xml:space="preserve">number of </t>
    </r>
    <r>
      <rPr>
        <b/>
        <i/>
        <sz val="11"/>
        <rFont val="Calibri"/>
        <family val="2"/>
        <scheme val="minor"/>
      </rPr>
      <t xml:space="preserve">false negatives </t>
    </r>
    <r>
      <rPr>
        <sz val="11"/>
        <rFont val="Calibri"/>
        <family val="2"/>
        <scheme val="minor"/>
      </rPr>
      <t>(i.e.  incorrectly -ve 1st or 3rd test)</t>
    </r>
  </si>
  <si>
    <r>
      <t xml:space="preserve">number of </t>
    </r>
    <r>
      <rPr>
        <b/>
        <i/>
        <sz val="11"/>
        <rFont val="Calibri"/>
        <family val="2"/>
        <scheme val="minor"/>
      </rPr>
      <t>false positives</t>
    </r>
    <r>
      <rPr>
        <sz val="11"/>
        <rFont val="Calibri"/>
        <family val="2"/>
        <scheme val="minor"/>
      </rPr>
      <t xml:space="preserve"> (i.e. incorrectly +ve 2nd or 3rd test)</t>
    </r>
  </si>
  <si>
    <r>
      <t xml:space="preserve">number of </t>
    </r>
    <r>
      <rPr>
        <b/>
        <i/>
        <sz val="11"/>
        <rFont val="Calibri"/>
        <family val="2"/>
        <scheme val="minor"/>
      </rPr>
      <t xml:space="preserve">true negatives </t>
    </r>
    <r>
      <rPr>
        <sz val="11"/>
        <rFont val="Calibri"/>
        <family val="2"/>
        <scheme val="minor"/>
      </rPr>
      <t>(i.e. correctly -ve 1st or 3rd test)</t>
    </r>
  </si>
  <si>
    <r>
      <t xml:space="preserve">Interpretation of test results for an individual </t>
    </r>
    <r>
      <rPr>
        <b/>
        <i/>
        <sz val="11"/>
        <rFont val="Calibri"/>
        <family val="2"/>
        <scheme val="minor"/>
      </rPr>
      <t>(NB: results are shown to one decimal place, so 0.0% means &lt;0.05%)</t>
    </r>
    <r>
      <rPr>
        <b/>
        <sz val="11"/>
        <rFont val="Calibri"/>
        <family val="2"/>
        <scheme val="minor"/>
      </rPr>
      <t>:</t>
    </r>
  </si>
  <si>
    <t>GRAPHS</t>
  </si>
  <si>
    <r>
      <t>The estimated prevalence (or frequency) of viral infection in the population from which the person is being tested</t>
    </r>
    <r>
      <rPr>
        <b/>
        <i/>
        <sz val="11"/>
        <rFont val="Calibri"/>
        <family val="2"/>
        <scheme val="minor"/>
      </rPr>
      <t xml:space="preserve"> (please enter in pink cell below)</t>
    </r>
    <r>
      <rPr>
        <b/>
        <sz val="11"/>
        <rFont val="Calibri"/>
        <family val="2"/>
        <scheme val="minor"/>
      </rPr>
      <t>:</t>
    </r>
  </si>
  <si>
    <r>
      <t>The estimated prevalence (or frequency) of viral infection in the population from which people are being tested</t>
    </r>
    <r>
      <rPr>
        <b/>
        <i/>
        <sz val="11"/>
        <rFont val="Calibri"/>
        <family val="2"/>
        <scheme val="minor"/>
      </rPr>
      <t xml:space="preserve"> (please enter in pink cell below)</t>
    </r>
    <r>
      <rPr>
        <b/>
        <sz val="11"/>
        <rFont val="Calibri"/>
        <family val="2"/>
        <scheme val="minor"/>
      </rPr>
      <t>:</t>
    </r>
  </si>
  <si>
    <t>total number with a negative test result</t>
  </si>
  <si>
    <t>ENTER YOUR MODEL PARAMETERS HERE:</t>
  </si>
  <si>
    <r>
      <t xml:space="preserve">number of </t>
    </r>
    <r>
      <rPr>
        <b/>
        <i/>
        <sz val="11"/>
        <rFont val="Calibri"/>
        <family val="2"/>
        <scheme val="minor"/>
      </rPr>
      <t>true positives</t>
    </r>
  </si>
  <si>
    <r>
      <t xml:space="preserve">number of </t>
    </r>
    <r>
      <rPr>
        <b/>
        <i/>
        <sz val="11"/>
        <rFont val="Calibri"/>
        <family val="2"/>
        <scheme val="minor"/>
      </rPr>
      <t>false positives</t>
    </r>
  </si>
  <si>
    <r>
      <t xml:space="preserve">number of </t>
    </r>
    <r>
      <rPr>
        <b/>
        <i/>
        <sz val="11"/>
        <rFont val="Calibri"/>
        <family val="2"/>
        <scheme val="minor"/>
      </rPr>
      <t>true negatives</t>
    </r>
  </si>
  <si>
    <r>
      <t xml:space="preserve">number of </t>
    </r>
    <r>
      <rPr>
        <b/>
        <i/>
        <sz val="11"/>
        <rFont val="Calibri"/>
        <family val="2"/>
        <scheme val="minor"/>
      </rPr>
      <t xml:space="preserve">false negatives </t>
    </r>
    <r>
      <rPr>
        <sz val="11"/>
        <rFont val="Calibri"/>
        <family val="2"/>
        <scheme val="minor"/>
      </rPr>
      <t>(people with true infection who have been missed)</t>
    </r>
  </si>
  <si>
    <t>The % of all positive tests that are true +ves (true +ves/[true +ves + false +ves] expressed as a %)</t>
  </si>
  <si>
    <t>Spec 99</t>
  </si>
  <si>
    <t>99.9/95</t>
  </si>
  <si>
    <t>99.9/99.9</t>
  </si>
  <si>
    <t>95/95</t>
  </si>
  <si>
    <t>95/90</t>
  </si>
  <si>
    <t xml:space="preserve">Percentage probability of that an individual's positive test result is a true positive (vertical axis) at increasing prevalence of current infection </t>
  </si>
  <si>
    <t>in the population from which that individual is drawn (horizontal axis) for different test specificities</t>
  </si>
  <si>
    <t>One positive test</t>
  </si>
  <si>
    <t>For 3rd test after +ve 1st and -ve 2nd test, prevalence = 1-NPV from 2nd test after 1st +ve test</t>
  </si>
  <si>
    <t>Test 100,000 people to find out who is infected</t>
  </si>
  <si>
    <t>Overall accuracy of the testing strategy with one round of tests ([true +ves + true -ves]/100000 expressed as a %)</t>
  </si>
  <si>
    <t>Overall accuracy of the testing strategy with two rounds of tests ([true +ves + true -ves]/100000 expressed as a %)</t>
  </si>
  <si>
    <t>(specificity is the % of all truly non-infected cases, or true negatives, correctly ruled out by the test)</t>
  </si>
  <si>
    <t>(sensitivity is the % of all truly infected cases, or true positives, that will be correctly detected by the test)</t>
  </si>
  <si>
    <r>
      <t xml:space="preserve">Accuracy measures for the first test (sensitivity and specificity - </t>
    </r>
    <r>
      <rPr>
        <b/>
        <i/>
        <sz val="11"/>
        <rFont val="Calibri"/>
        <family val="2"/>
        <scheme val="minor"/>
      </rPr>
      <t>please enter these in the pink cells below)</t>
    </r>
    <r>
      <rPr>
        <b/>
        <sz val="11"/>
        <rFont val="Calibri"/>
        <family val="2"/>
        <scheme val="minor"/>
      </rPr>
      <t>:</t>
    </r>
  </si>
  <si>
    <r>
      <t xml:space="preserve">Acuracy measures for repeat tests (sensitivity and specificity - </t>
    </r>
    <r>
      <rPr>
        <b/>
        <i/>
        <sz val="11"/>
        <rFont val="Calibri"/>
        <family val="2"/>
        <scheme val="minor"/>
      </rPr>
      <t>please enter these in the pink cells below)</t>
    </r>
    <r>
      <rPr>
        <b/>
        <sz val="11"/>
        <rFont val="Calibri"/>
        <family val="2"/>
        <scheme val="minor"/>
      </rPr>
      <t>:</t>
    </r>
  </si>
  <si>
    <t xml:space="preserve">Our conclusion is that the crucial roles of extremely high test specificity and of confirmatory testing must be fully appreciated and incorporated into policy decisions to avoid unnecessary restrictions for whole populations, and for particular individuals, arising from widespread population testing for SARS-CoV-2 infection. </t>
  </si>
  <si>
    <t>Please click on the worksheets below if you would like to use the tool to explore different scenarios yourself. You can also find more background information in our med-archive report describing this tool and some of the results from using it (link coming soon).</t>
  </si>
  <si>
    <t xml:space="preserve">As an example, with an infection prevalence  of 0.05% or 1 in 2,000 (the average community prevalence in the UK in early August) and very optimistic test performance measures (sensitivity of 80% and specificity  99.9%), the chance of a positive result being truly positive will be only 29% with one test. This increases to almost 100% if a second test is also positive. However, the percentage of positive results that are truly positive can fall to unacceptably low levels when infection is very uncommon in the population and test specificity is less than excellent. </t>
  </si>
  <si>
    <r>
      <rPr>
        <b/>
        <sz val="11"/>
        <color theme="1"/>
        <rFont val="Calibri"/>
        <family val="2"/>
      </rPr>
      <t>Infection prevalence</t>
    </r>
    <r>
      <rPr>
        <sz val="11"/>
        <color theme="1"/>
        <rFont val="Calibri"/>
        <family val="2"/>
      </rPr>
      <t>: the percentage of people currently infected with the virus in the population from which the individuals being tested are drawn</t>
    </r>
  </si>
  <si>
    <r>
      <rPr>
        <b/>
        <sz val="11"/>
        <color theme="1"/>
        <rFont val="Calibri"/>
        <family val="2"/>
      </rPr>
      <t>Test sensitivity</t>
    </r>
    <r>
      <rPr>
        <sz val="11"/>
        <color theme="1"/>
        <rFont val="Calibri"/>
        <family val="2"/>
      </rPr>
      <t>: the percentage of all truly infected cases that will be correctly detected by the test</t>
    </r>
  </si>
  <si>
    <r>
      <rPr>
        <b/>
        <sz val="11"/>
        <color theme="1"/>
        <rFont val="Calibri"/>
        <family val="2"/>
      </rPr>
      <t>Test specificity</t>
    </r>
    <r>
      <rPr>
        <sz val="11"/>
        <color theme="1"/>
        <rFont val="Calibri"/>
        <family val="2"/>
      </rPr>
      <t>: the percentage of all truly non-infected cases that will be correctly ruled out by test</t>
    </r>
  </si>
  <si>
    <t>This tool was developed by Professor Cathie Sudlow, Director of the British Heart Foundation Data Science Centre, Health Data Research UK. If you have queries, comments or suggestions for improvements, please email bhfdsc@hdruk.ac.uk</t>
  </si>
  <si>
    <t xml:space="preserve">Testing for coronavirus (SARS-CoV-2) infection in populations where active infection is very uncommon: the problem of false positives </t>
  </si>
  <si>
    <t xml:space="preserve">Increasing numbers of prominent scientists and politicians have called for widespread testing for SARS-CoV-2 coronavirus (Covid-19) infection in populations where only a very small proportion of people currently have active infection, with or without obvious symptoms. </t>
  </si>
  <si>
    <r>
      <t xml:space="preserve">But, </t>
    </r>
    <r>
      <rPr>
        <b/>
        <sz val="11"/>
        <color theme="1"/>
        <rFont val="Calibri"/>
        <family val="2"/>
      </rPr>
      <t>no diagnostic test is perfect in the real world</t>
    </r>
    <r>
      <rPr>
        <sz val="11"/>
        <color theme="1"/>
        <rFont val="Calibri"/>
        <family val="2"/>
      </rPr>
      <t xml:space="preserve">, however well it may perform in controlled laboratory settings. Science and media coverage has so far paid a great deal of attention to the problem of </t>
    </r>
    <r>
      <rPr>
        <b/>
        <sz val="11"/>
        <color theme="1"/>
        <rFont val="Calibri"/>
        <family val="2"/>
      </rPr>
      <t>false negative tests</t>
    </r>
    <r>
      <rPr>
        <sz val="11"/>
        <color theme="1"/>
        <rFont val="Calibri"/>
        <family val="2"/>
      </rPr>
      <t xml:space="preserve">, where people infected with the virus have a negative test result when they should test positive. By contrast, there has been much less discussion about the problem of </t>
    </r>
    <r>
      <rPr>
        <b/>
        <sz val="11"/>
        <color theme="1"/>
        <rFont val="Calibri"/>
        <family val="2"/>
      </rPr>
      <t>false positive tests</t>
    </r>
    <r>
      <rPr>
        <sz val="11"/>
        <color theme="1"/>
        <rFont val="Calibri"/>
        <family val="2"/>
      </rPr>
      <t>, where people who do not have infection receive a positive test result when it should be negative.</t>
    </r>
  </si>
  <si>
    <r>
      <t xml:space="preserve">As active viral infection becomes less and less common in any population, the problem of false positive tests increases, even with the best tests. </t>
    </r>
    <r>
      <rPr>
        <b/>
        <sz val="11"/>
        <color theme="1"/>
        <rFont val="Calibri"/>
        <family val="2"/>
      </rPr>
      <t>Even with an almost perfect test, the lower the prevalence of infection, the higher will be the proportion of false positive results among all the positive results.</t>
    </r>
    <r>
      <rPr>
        <sz val="11"/>
        <color theme="1"/>
        <rFont val="Calibri"/>
        <family val="2"/>
      </rPr>
      <t xml:space="preserve"> This is really important for countries where the percentage of individuals in the community who are actively infected is currently very low, for example the UK, where &lt;0.1% had active infection in early August 2020, according to the Office for National Statistics infection survey.</t>
    </r>
  </si>
  <si>
    <t xml:space="preserve">This simple, transparent, interactive tool is designed to help policy makers, the scientific community, health professionals, journalists and the public understand the problem of incorrect test results, especially false positives. It demonstrates how this problem may be addressed by doing confirmatory tests in people who are at very low risk of actually being infected and whose first test returns a positive result. </t>
  </si>
  <si>
    <t>Summary of the issue</t>
  </si>
  <si>
    <t>Using this interactive tool to explore and understand the issue</t>
  </si>
  <si>
    <t>(specificity is the % of all truly non-infected cases, or true negatives, that will be correctly ruled out by the test)</t>
  </si>
  <si>
    <t>Tool development</t>
  </si>
  <si>
    <t>DATA FOR GRAPHS (transferred from model individual testing worksheet)</t>
  </si>
  <si>
    <t>TEST RESULTS FOR AN INDIVIDUAL</t>
  </si>
  <si>
    <t>RESULTS FROM TESTING A POPULATION OF 100,000 WITH DIFFERENT STRATEGIES</t>
  </si>
  <si>
    <t>3 test</t>
  </si>
  <si>
    <t>2 test</t>
  </si>
  <si>
    <t>1 test</t>
  </si>
  <si>
    <t>True + (n)</t>
  </si>
  <si>
    <t>False - (n)</t>
  </si>
  <si>
    <t>False + (n)</t>
  </si>
  <si>
    <t>True - (n)</t>
  </si>
  <si>
    <t>SEE DETAIL OF RESULTS HERE:</t>
  </si>
  <si>
    <t>SEE SUMMARY RESULTS HERE:</t>
  </si>
  <si>
    <r>
      <t>Testing strategy</t>
    </r>
    <r>
      <rPr>
        <b/>
        <vertAlign val="superscript"/>
        <sz val="11"/>
        <rFont val="Calibri"/>
        <family val="2"/>
        <scheme val="minor"/>
      </rPr>
      <t>1</t>
    </r>
  </si>
  <si>
    <t>Explanatory notes:</t>
  </si>
  <si>
    <r>
      <t>Repeat tests added (n)</t>
    </r>
    <r>
      <rPr>
        <vertAlign val="superscript"/>
        <sz val="11"/>
        <color theme="1"/>
        <rFont val="Calibri"/>
        <family val="2"/>
        <scheme val="minor"/>
      </rPr>
      <t>2</t>
    </r>
  </si>
  <si>
    <r>
      <t>PPV</t>
    </r>
    <r>
      <rPr>
        <vertAlign val="superscript"/>
        <sz val="11"/>
        <color theme="1"/>
        <rFont val="Calibri"/>
        <family val="2"/>
        <scheme val="minor"/>
      </rPr>
      <t>3</t>
    </r>
    <r>
      <rPr>
        <sz val="11"/>
        <color theme="1"/>
        <rFont val="Calibri"/>
        <family val="2"/>
        <scheme val="minor"/>
      </rPr>
      <t>: true +/all test + (%)</t>
    </r>
  </si>
  <si>
    <r>
      <t>Overall accuracy</t>
    </r>
    <r>
      <rPr>
        <vertAlign val="superscript"/>
        <sz val="11"/>
        <color theme="1"/>
        <rFont val="Calibri"/>
        <family val="2"/>
        <scheme val="minor"/>
      </rPr>
      <t>4</t>
    </r>
    <r>
      <rPr>
        <sz val="11"/>
        <color theme="1"/>
        <rFont val="Calibri"/>
        <family val="2"/>
        <scheme val="minor"/>
      </rPr>
      <t xml:space="preserve"> (%)</t>
    </r>
  </si>
  <si>
    <r>
      <rPr>
        <vertAlign val="superscript"/>
        <sz val="11"/>
        <rFont val="Calibri"/>
        <family val="2"/>
        <scheme val="minor"/>
      </rPr>
      <t>3</t>
    </r>
    <r>
      <rPr>
        <sz val="11"/>
        <rFont val="Calibri"/>
        <family val="2"/>
        <scheme val="minor"/>
      </rPr>
      <t xml:space="preserve"> Positive predictive value: the % of all positive results that are true positives</t>
    </r>
  </si>
  <si>
    <r>
      <rPr>
        <vertAlign val="superscript"/>
        <sz val="11"/>
        <rFont val="Calibri"/>
        <family val="2"/>
        <scheme val="minor"/>
      </rPr>
      <t>4</t>
    </r>
    <r>
      <rPr>
        <sz val="11"/>
        <rFont val="Calibri"/>
        <family val="2"/>
        <scheme val="minor"/>
      </rPr>
      <t xml:space="preserve"> The % of all positive and negative test results that are correct</t>
    </r>
  </si>
  <si>
    <r>
      <rPr>
        <vertAlign val="superscript"/>
        <sz val="11"/>
        <rFont val="Calibri"/>
        <family val="2"/>
        <scheme val="minor"/>
      </rPr>
      <t>1</t>
    </r>
    <r>
      <rPr>
        <sz val="11"/>
        <rFont val="Calibri"/>
        <family val="2"/>
        <scheme val="minor"/>
      </rPr>
      <t xml:space="preserve"> One test strategy tests all 100,000 people once; </t>
    </r>
    <r>
      <rPr>
        <sz val="11"/>
        <rFont val="Calibri"/>
        <family val="2"/>
        <scheme val="minor"/>
      </rPr>
      <t xml:space="preserve"> </t>
    </r>
  </si>
  <si>
    <r>
      <rPr>
        <vertAlign val="superscript"/>
        <sz val="11"/>
        <rFont val="Calibri"/>
        <family val="2"/>
        <scheme val="minor"/>
      </rPr>
      <t>2</t>
    </r>
    <r>
      <rPr>
        <sz val="11"/>
        <rFont val="Calibri"/>
        <family val="2"/>
        <scheme val="minor"/>
      </rPr>
      <t xml:space="preserve"> No. of people who need to have a 2</t>
    </r>
    <r>
      <rPr>
        <vertAlign val="superscript"/>
        <sz val="11"/>
        <rFont val="Calibri"/>
        <family val="2"/>
        <scheme val="minor"/>
      </rPr>
      <t>nd</t>
    </r>
    <r>
      <rPr>
        <sz val="11"/>
        <rFont val="Calibri"/>
        <family val="2"/>
        <scheme val="minor"/>
      </rPr>
      <t xml:space="preserve"> test for the 2 test strategy and a 3</t>
    </r>
    <r>
      <rPr>
        <vertAlign val="superscript"/>
        <sz val="11"/>
        <rFont val="Calibri"/>
        <family val="2"/>
        <scheme val="minor"/>
      </rPr>
      <t>rd</t>
    </r>
    <r>
      <rPr>
        <sz val="11"/>
        <rFont val="Calibri"/>
        <family val="2"/>
        <scheme val="minor"/>
      </rPr>
      <t xml:space="preserve"> test for the 3 test strategy</t>
    </r>
  </si>
  <si>
    <r>
      <t>two test strategy conducts a further test in those who have a positive result in their 1</t>
    </r>
    <r>
      <rPr>
        <vertAlign val="superscript"/>
        <sz val="11"/>
        <rFont val="Calibri"/>
        <family val="2"/>
        <scheme val="minor"/>
      </rPr>
      <t>st</t>
    </r>
    <r>
      <rPr>
        <sz val="11"/>
        <rFont val="Calibri"/>
        <family val="2"/>
        <scheme val="minor"/>
      </rPr>
      <t xml:space="preserve"> test;</t>
    </r>
  </si>
  <si>
    <r>
      <t>three test strategy conducts a further test in those who have discrepant results from their 1</t>
    </r>
    <r>
      <rPr>
        <vertAlign val="superscript"/>
        <sz val="11"/>
        <rFont val="Calibri"/>
        <family val="2"/>
        <scheme val="minor"/>
      </rPr>
      <t>st</t>
    </r>
    <r>
      <rPr>
        <sz val="11"/>
        <rFont val="Calibri"/>
        <family val="2"/>
        <scheme val="minor"/>
      </rPr>
      <t xml:space="preserve"> and 2</t>
    </r>
    <r>
      <rPr>
        <vertAlign val="superscript"/>
        <sz val="11"/>
        <rFont val="Calibri"/>
        <family val="2"/>
        <scheme val="minor"/>
      </rPr>
      <t>nd</t>
    </r>
    <r>
      <rPr>
        <sz val="11"/>
        <rFont val="Calibri"/>
        <family val="2"/>
        <scheme val="minor"/>
      </rPr>
      <t xml:space="preserve"> test</t>
    </r>
  </si>
  <si>
    <t>The worksheets 'model mass testing' and 'model individual testing' are interactive and allow you to explore different scenarios by entering your own estimated values for the following three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</si>
</sst>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i/>
      <sz val="11"/>
      <color theme="1"/>
      <name val="Calibri"/>
      <family val="2"/>
      <scheme val="minor"/>
    </font>
    <font>
      <b/>
      <sz val="11"/>
      <color rgb="FF000000"/>
      <name val="Calibri"/>
      <family val="2"/>
      <scheme val="minor"/>
    </font>
    <font>
      <b/>
      <sz val="11"/>
      <name val="Calibri"/>
      <family val="2"/>
      <scheme val="minor"/>
    </font>
    <font>
      <b/>
      <i/>
      <sz val="11"/>
      <name val="Calibri"/>
      <family val="2"/>
      <scheme val="minor"/>
    </font>
    <font>
      <sz val="11"/>
      <name val="Calibri"/>
      <family val="2"/>
      <scheme val="minor"/>
    </font>
    <font>
      <vertAlign val="superscript"/>
      <sz val="11"/>
      <name val="Calibri"/>
      <family val="2"/>
      <scheme val="minor"/>
    </font>
    <font>
      <i/>
      <sz val="11"/>
      <name val="Calibri"/>
      <family val="2"/>
      <scheme val="minor"/>
    </font>
    <font>
      <b/>
      <u/>
      <sz val="11"/>
      <name val="Calibri"/>
      <family val="2"/>
      <scheme val="minor"/>
    </font>
    <font>
      <b/>
      <sz val="11"/>
      <color theme="1"/>
      <name val="Calibri"/>
      <family val="2"/>
      <scheme val="minor"/>
    </font>
    <font>
      <sz val="11"/>
      <color theme="1"/>
      <name val="Calibri"/>
      <family val="2"/>
    </font>
    <font>
      <b/>
      <sz val="11"/>
      <color theme="1"/>
      <name val="Calibri"/>
      <family val="2"/>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b/>
      <sz val="10"/>
      <color theme="1"/>
      <name val="Calibri"/>
      <family val="2"/>
    </font>
    <font>
      <sz val="10"/>
      <color theme="1"/>
      <name val="Calibri"/>
      <family val="2"/>
    </font>
    <font>
      <b/>
      <vertAlign val="superscript"/>
      <sz val="11"/>
      <name val="Calibri"/>
      <family val="2"/>
      <scheme val="minor"/>
    </font>
    <font>
      <vertAlign val="superscrip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480D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3">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style="thin">
        <color auto="1"/>
      </left>
      <right/>
      <top style="medium">
        <color auto="1"/>
      </top>
      <bottom/>
      <diagonal/>
    </border>
    <border>
      <left style="thin">
        <color auto="1"/>
      </left>
      <right/>
      <top/>
      <bottom style="medium">
        <color indexed="64"/>
      </bottom>
      <diagonal/>
    </border>
  </borders>
  <cellStyleXfs count="1">
    <xf numFmtId="0" fontId="0" fillId="0" borderId="0"/>
  </cellStyleXfs>
  <cellXfs count="225">
    <xf numFmtId="0" fontId="0" fillId="0" borderId="0" xfId="0"/>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Protection="1">
      <protection locked="0"/>
    </xf>
    <xf numFmtId="0" fontId="3" fillId="0" borderId="1" xfId="0" applyFont="1" applyFill="1" applyBorder="1" applyProtection="1">
      <protection locked="0"/>
    </xf>
    <xf numFmtId="0" fontId="3" fillId="0" borderId="0" xfId="0" applyFont="1" applyFill="1" applyBorder="1" applyProtection="1">
      <protection locked="0"/>
    </xf>
    <xf numFmtId="0" fontId="3" fillId="0" borderId="0" xfId="0" applyFont="1" applyProtection="1">
      <protection locked="0"/>
    </xf>
    <xf numFmtId="0" fontId="5" fillId="3" borderId="0" xfId="0" applyFont="1" applyFill="1" applyProtection="1">
      <protection locked="0"/>
    </xf>
    <xf numFmtId="0" fontId="5" fillId="0" borderId="1" xfId="0" applyFont="1" applyFill="1" applyBorder="1" applyProtection="1">
      <protection locked="0"/>
    </xf>
    <xf numFmtId="0" fontId="5" fillId="0" borderId="0" xfId="0" applyFont="1" applyFill="1" applyBorder="1" applyProtection="1">
      <protection locked="0"/>
    </xf>
    <xf numFmtId="0" fontId="4" fillId="0" borderId="1" xfId="0" applyFont="1" applyFill="1" applyBorder="1" applyProtection="1">
      <protection locked="0"/>
    </xf>
    <xf numFmtId="0" fontId="4" fillId="0" borderId="0" xfId="0" applyFont="1" applyFill="1" applyBorder="1" applyProtection="1">
      <protection locked="0"/>
    </xf>
    <xf numFmtId="0" fontId="4" fillId="0" borderId="0" xfId="0" applyFont="1" applyProtection="1">
      <protection locked="0"/>
    </xf>
    <xf numFmtId="0" fontId="5" fillId="0" borderId="0" xfId="0" applyFont="1" applyFill="1" applyProtection="1">
      <protection locked="0"/>
    </xf>
    <xf numFmtId="0" fontId="5" fillId="2" borderId="0" xfId="0" applyFont="1" applyFill="1" applyProtection="1">
      <protection locked="0"/>
    </xf>
    <xf numFmtId="0" fontId="3" fillId="0" borderId="0" xfId="0" applyFont="1" applyFill="1" applyProtection="1">
      <protection locked="0"/>
    </xf>
    <xf numFmtId="0" fontId="5" fillId="0" borderId="0" xfId="0" applyFont="1" applyAlignment="1" applyProtection="1">
      <alignment horizontal="right"/>
      <protection locked="0"/>
    </xf>
    <xf numFmtId="0" fontId="5" fillId="0" borderId="0" xfId="0" applyFont="1" applyFill="1" applyAlignment="1" applyProtection="1">
      <alignment horizontal="right"/>
      <protection locked="0"/>
    </xf>
    <xf numFmtId="164" fontId="5" fillId="0" borderId="0" xfId="0" applyNumberFormat="1" applyFont="1" applyAlignment="1" applyProtection="1">
      <alignment horizontal="left"/>
      <protection locked="0"/>
    </xf>
    <xf numFmtId="0" fontId="4" fillId="4" borderId="2" xfId="0" applyFont="1" applyFill="1" applyBorder="1" applyProtection="1"/>
    <xf numFmtId="0" fontId="4" fillId="4" borderId="3" xfId="0" applyFont="1" applyFill="1" applyBorder="1" applyProtection="1"/>
    <xf numFmtId="0" fontId="4" fillId="4" borderId="3" xfId="0" applyFont="1" applyFill="1" applyBorder="1" applyAlignment="1" applyProtection="1">
      <alignment horizontal="right"/>
    </xf>
    <xf numFmtId="164" fontId="4" fillId="4" borderId="4" xfId="0" applyNumberFormat="1" applyFont="1" applyFill="1" applyBorder="1" applyAlignment="1" applyProtection="1">
      <alignment horizontal="left"/>
    </xf>
    <xf numFmtId="0" fontId="3" fillId="4" borderId="1" xfId="0" applyFont="1" applyFill="1" applyBorder="1" applyProtection="1"/>
    <xf numFmtId="0" fontId="5" fillId="4" borderId="0" xfId="0" applyFont="1" applyFill="1" applyBorder="1" applyProtection="1"/>
    <xf numFmtId="0" fontId="5" fillId="4" borderId="0" xfId="0" applyFont="1" applyFill="1" applyBorder="1" applyAlignment="1" applyProtection="1">
      <alignment horizontal="right"/>
    </xf>
    <xf numFmtId="164" fontId="5" fillId="4" borderId="5" xfId="0" applyNumberFormat="1" applyFont="1" applyFill="1" applyBorder="1" applyAlignment="1" applyProtection="1">
      <alignment horizontal="left"/>
    </xf>
    <xf numFmtId="0" fontId="5" fillId="4" borderId="1" xfId="0" applyFont="1" applyFill="1" applyBorder="1" applyProtection="1"/>
    <xf numFmtId="0" fontId="5" fillId="4" borderId="0" xfId="0" applyFont="1" applyFill="1" applyProtection="1"/>
    <xf numFmtId="0" fontId="5" fillId="4" borderId="0" xfId="0" applyFont="1" applyFill="1" applyAlignment="1" applyProtection="1">
      <alignment horizontal="right"/>
    </xf>
    <xf numFmtId="0" fontId="3" fillId="4" borderId="0" xfId="0" applyFont="1" applyFill="1" applyProtection="1"/>
    <xf numFmtId="0" fontId="3" fillId="4" borderId="0" xfId="0" applyFont="1" applyFill="1" applyAlignment="1" applyProtection="1">
      <alignment horizontal="right"/>
    </xf>
    <xf numFmtId="164" fontId="3" fillId="4" borderId="5" xfId="0" applyNumberFormat="1" applyFont="1" applyFill="1" applyBorder="1" applyAlignment="1" applyProtection="1">
      <alignment horizontal="left"/>
    </xf>
    <xf numFmtId="0" fontId="4" fillId="7" borderId="2" xfId="0" applyFont="1" applyFill="1" applyBorder="1" applyProtection="1"/>
    <xf numFmtId="0" fontId="4" fillId="7" borderId="3" xfId="0" applyFont="1" applyFill="1" applyBorder="1" applyProtection="1"/>
    <xf numFmtId="0" fontId="4" fillId="7" borderId="3" xfId="0" applyFont="1" applyFill="1" applyBorder="1" applyAlignment="1" applyProtection="1">
      <alignment horizontal="right"/>
    </xf>
    <xf numFmtId="164" fontId="4" fillId="7" borderId="4" xfId="0" applyNumberFormat="1" applyFont="1" applyFill="1" applyBorder="1" applyAlignment="1" applyProtection="1">
      <alignment horizontal="left"/>
    </xf>
    <xf numFmtId="0" fontId="3" fillId="7" borderId="1" xfId="0" applyFont="1" applyFill="1" applyBorder="1" applyProtection="1"/>
    <xf numFmtId="0" fontId="5" fillId="7" borderId="0" xfId="0" applyFont="1" applyFill="1" applyBorder="1" applyProtection="1"/>
    <xf numFmtId="0" fontId="3" fillId="7" borderId="0" xfId="0" applyFont="1" applyFill="1" applyBorder="1" applyProtection="1"/>
    <xf numFmtId="0" fontId="3" fillId="7" borderId="0" xfId="0" applyFont="1" applyFill="1" applyBorder="1" applyAlignment="1" applyProtection="1">
      <alignment horizontal="right"/>
    </xf>
    <xf numFmtId="0" fontId="5" fillId="7" borderId="0" xfId="0" applyFont="1" applyFill="1" applyBorder="1" applyAlignment="1" applyProtection="1">
      <alignment horizontal="right"/>
    </xf>
    <xf numFmtId="164" fontId="3" fillId="7" borderId="5" xfId="0" applyNumberFormat="1" applyFont="1" applyFill="1" applyBorder="1" applyAlignment="1" applyProtection="1">
      <alignment horizontal="left"/>
    </xf>
    <xf numFmtId="0" fontId="5" fillId="7" borderId="1" xfId="0" applyFont="1" applyFill="1" applyBorder="1" applyProtection="1"/>
    <xf numFmtId="164" fontId="5" fillId="7" borderId="0" xfId="0" applyNumberFormat="1" applyFont="1" applyFill="1" applyBorder="1" applyAlignment="1" applyProtection="1">
      <alignment horizontal="right"/>
    </xf>
    <xf numFmtId="164" fontId="5" fillId="7" borderId="5" xfId="0" applyNumberFormat="1" applyFont="1" applyFill="1" applyBorder="1" applyAlignment="1" applyProtection="1">
      <alignment horizontal="left"/>
    </xf>
    <xf numFmtId="0" fontId="3" fillId="7" borderId="6" xfId="0" applyFont="1" applyFill="1" applyBorder="1" applyProtection="1"/>
    <xf numFmtId="0" fontId="3" fillId="7" borderId="7" xfId="0" applyFont="1" applyFill="1" applyBorder="1" applyProtection="1"/>
    <xf numFmtId="0" fontId="3" fillId="7" borderId="7" xfId="0" applyFont="1" applyFill="1" applyBorder="1" applyAlignment="1" applyProtection="1">
      <alignment horizontal="right"/>
    </xf>
    <xf numFmtId="164" fontId="3" fillId="7" borderId="8" xfId="0" applyNumberFormat="1" applyFont="1" applyFill="1" applyBorder="1" applyAlignment="1" applyProtection="1">
      <alignment horizontal="left"/>
    </xf>
    <xf numFmtId="0" fontId="3" fillId="2" borderId="2" xfId="0" applyFont="1" applyFill="1" applyBorder="1" applyProtection="1"/>
    <xf numFmtId="0" fontId="5" fillId="2" borderId="3" xfId="0" applyFont="1" applyFill="1" applyBorder="1" applyProtection="1"/>
    <xf numFmtId="0" fontId="5" fillId="2" borderId="3" xfId="0" applyFont="1" applyFill="1" applyBorder="1" applyAlignment="1" applyProtection="1">
      <alignment horizontal="right"/>
    </xf>
    <xf numFmtId="164" fontId="5" fillId="2" borderId="4" xfId="0" applyNumberFormat="1" applyFont="1" applyFill="1" applyBorder="1" applyAlignment="1" applyProtection="1">
      <alignment horizontal="left"/>
    </xf>
    <xf numFmtId="0" fontId="5" fillId="2" borderId="1" xfId="0" applyFont="1" applyFill="1" applyBorder="1" applyProtection="1"/>
    <xf numFmtId="0" fontId="5" fillId="2" borderId="0" xfId="0" applyFont="1" applyFill="1" applyBorder="1" applyProtection="1"/>
    <xf numFmtId="0" fontId="5" fillId="2" borderId="0" xfId="0" applyFont="1" applyFill="1" applyBorder="1" applyAlignment="1" applyProtection="1">
      <alignment horizontal="right"/>
    </xf>
    <xf numFmtId="164" fontId="5" fillId="2" borderId="5" xfId="0" applyNumberFormat="1" applyFont="1" applyFill="1" applyBorder="1" applyAlignment="1" applyProtection="1">
      <alignment horizontal="left"/>
    </xf>
    <xf numFmtId="3" fontId="5" fillId="2" borderId="0" xfId="0" applyNumberFormat="1" applyFont="1" applyFill="1" applyBorder="1" applyProtection="1"/>
    <xf numFmtId="164" fontId="5" fillId="2" borderId="0" xfId="0" applyNumberFormat="1" applyFont="1" applyFill="1" applyBorder="1" applyProtection="1"/>
    <xf numFmtId="1" fontId="5" fillId="2" borderId="0" xfId="0" applyNumberFormat="1" applyFont="1" applyFill="1" applyBorder="1" applyProtection="1"/>
    <xf numFmtId="12" fontId="5" fillId="2" borderId="0" xfId="0" applyNumberFormat="1" applyFont="1" applyFill="1" applyBorder="1" applyProtection="1"/>
    <xf numFmtId="164" fontId="5" fillId="2" borderId="0" xfId="0" applyNumberFormat="1" applyFont="1" applyFill="1" applyBorder="1" applyAlignment="1" applyProtection="1">
      <alignment horizontal="left"/>
    </xf>
    <xf numFmtId="0" fontId="5" fillId="2" borderId="6" xfId="0" applyFont="1" applyFill="1" applyBorder="1" applyProtection="1"/>
    <xf numFmtId="0" fontId="5" fillId="2" borderId="7" xfId="0" applyFont="1" applyFill="1" applyBorder="1" applyProtection="1"/>
    <xf numFmtId="1" fontId="5" fillId="2" borderId="7" xfId="0" applyNumberFormat="1" applyFont="1" applyFill="1" applyBorder="1" applyProtection="1"/>
    <xf numFmtId="0" fontId="5" fillId="2" borderId="7" xfId="0" applyFont="1" applyFill="1" applyBorder="1" applyAlignment="1" applyProtection="1">
      <alignment horizontal="right"/>
    </xf>
    <xf numFmtId="164" fontId="5" fillId="2" borderId="8" xfId="0" applyNumberFormat="1" applyFont="1" applyFill="1" applyBorder="1" applyAlignment="1" applyProtection="1">
      <alignment horizontal="left"/>
    </xf>
    <xf numFmtId="0" fontId="0" fillId="0" borderId="0" xfId="0" applyProtection="1">
      <protection locked="0"/>
    </xf>
    <xf numFmtId="0" fontId="9" fillId="0" borderId="0" xfId="0" applyFont="1" applyProtection="1">
      <protection locked="0"/>
    </xf>
    <xf numFmtId="0" fontId="1" fillId="4" borderId="0" xfId="0" applyFont="1" applyFill="1" applyProtection="1"/>
    <xf numFmtId="0" fontId="0" fillId="4" borderId="0" xfId="0" applyFill="1" applyProtection="1"/>
    <xf numFmtId="0" fontId="0" fillId="0" borderId="0" xfId="0" applyProtection="1"/>
    <xf numFmtId="0" fontId="1" fillId="6" borderId="0" xfId="0" applyFont="1" applyFill="1" applyProtection="1"/>
    <xf numFmtId="0" fontId="0" fillId="6" borderId="0" xfId="0" applyFill="1" applyProtection="1"/>
    <xf numFmtId="0" fontId="2" fillId="6" borderId="0" xfId="0" applyFont="1" applyFill="1" applyAlignment="1" applyProtection="1">
      <alignment horizontal="left" vertical="center" readingOrder="1"/>
    </xf>
    <xf numFmtId="0" fontId="9" fillId="6" borderId="0" xfId="0" applyFont="1" applyFill="1" applyProtection="1"/>
    <xf numFmtId="0" fontId="9" fillId="0" borderId="0" xfId="0" applyFont="1" applyProtection="1"/>
    <xf numFmtId="0" fontId="10" fillId="0" borderId="0" xfId="0" applyFont="1"/>
    <xf numFmtId="0" fontId="0" fillId="0" borderId="0" xfId="0" applyAlignment="1">
      <alignment vertical="center"/>
    </xf>
    <xf numFmtId="0" fontId="10" fillId="0" borderId="0" xfId="0" applyFont="1" applyAlignment="1">
      <alignment vertical="center"/>
    </xf>
    <xf numFmtId="0" fontId="0" fillId="9" borderId="0" xfId="0" applyFill="1"/>
    <xf numFmtId="0" fontId="10" fillId="9" borderId="0" xfId="0" applyFont="1" applyFill="1" applyAlignment="1">
      <alignment horizontal="justify" vertical="center"/>
    </xf>
    <xf numFmtId="0" fontId="10" fillId="9" borderId="0" xfId="0" applyFont="1" applyFill="1" applyAlignment="1">
      <alignment vertical="top"/>
    </xf>
    <xf numFmtId="0" fontId="10" fillId="9" borderId="0" xfId="0" applyFont="1" applyFill="1" applyAlignment="1">
      <alignment horizontal="justify" vertical="top"/>
    </xf>
    <xf numFmtId="0" fontId="0" fillId="0" borderId="0" xfId="0" applyFont="1" applyAlignment="1">
      <alignment horizontal="left"/>
    </xf>
    <xf numFmtId="0" fontId="12" fillId="0" borderId="0" xfId="0" applyFont="1" applyAlignment="1">
      <alignment horizontal="left"/>
    </xf>
    <xf numFmtId="0" fontId="13" fillId="9" borderId="0" xfId="0" applyFont="1" applyFill="1" applyAlignment="1">
      <alignment horizontal="left" vertical="center"/>
    </xf>
    <xf numFmtId="0" fontId="9" fillId="0" borderId="0" xfId="0" applyFont="1"/>
    <xf numFmtId="0" fontId="10" fillId="9" borderId="0" xfId="0" applyFont="1" applyFill="1" applyAlignment="1">
      <alignment vertical="center" wrapText="1"/>
    </xf>
    <xf numFmtId="0" fontId="14" fillId="9" borderId="0" xfId="0" applyFont="1" applyFill="1" applyAlignment="1">
      <alignment horizontal="left" vertical="center"/>
    </xf>
    <xf numFmtId="0" fontId="14" fillId="9" borderId="0" xfId="0" applyFont="1" applyFill="1" applyAlignment="1">
      <alignment horizontal="justify" vertical="center"/>
    </xf>
    <xf numFmtId="0" fontId="14" fillId="9" borderId="0" xfId="0" applyFont="1" applyFill="1" applyAlignment="1">
      <alignment horizontal="justify" vertical="top"/>
    </xf>
    <xf numFmtId="0" fontId="15" fillId="9" borderId="0" xfId="0" applyFont="1" applyFill="1" applyAlignment="1">
      <alignment horizontal="left" vertical="center"/>
    </xf>
    <xf numFmtId="0" fontId="3" fillId="0" borderId="0" xfId="0" applyFont="1" applyAlignment="1" applyProtection="1">
      <alignment vertical="center"/>
      <protection locked="0"/>
    </xf>
    <xf numFmtId="0" fontId="5" fillId="0" borderId="0" xfId="0" applyFont="1" applyAlignment="1">
      <alignment horizontal="center"/>
    </xf>
    <xf numFmtId="0" fontId="7" fillId="0" borderId="0" xfId="0" applyFont="1" applyProtection="1">
      <protection locked="0"/>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Fill="1" applyAlignment="1" applyProtection="1">
      <alignment vertical="center"/>
    </xf>
    <xf numFmtId="0" fontId="3" fillId="0" borderId="0" xfId="0" applyFont="1" applyAlignment="1" applyProtection="1">
      <alignment horizontal="center" vertical="center"/>
    </xf>
    <xf numFmtId="0" fontId="7" fillId="0" borderId="0" xfId="0" applyFont="1" applyProtection="1"/>
    <xf numFmtId="0" fontId="7" fillId="4" borderId="3" xfId="0" applyFont="1" applyFill="1" applyBorder="1" applyProtection="1"/>
    <xf numFmtId="0" fontId="7" fillId="4" borderId="3" xfId="0" applyFont="1" applyFill="1" applyBorder="1" applyAlignment="1" applyProtection="1">
      <alignment horizontal="right"/>
    </xf>
    <xf numFmtId="0" fontId="7" fillId="4" borderId="4" xfId="0" applyFont="1" applyFill="1" applyBorder="1" applyProtection="1"/>
    <xf numFmtId="0" fontId="4" fillId="10" borderId="2" xfId="0" applyFont="1" applyFill="1" applyBorder="1" applyAlignment="1" applyProtection="1">
      <alignment vertical="center"/>
    </xf>
    <xf numFmtId="0" fontId="3" fillId="10" borderId="3" xfId="0" applyFont="1" applyFill="1" applyBorder="1" applyAlignment="1" applyProtection="1">
      <alignment horizontal="center" vertical="center"/>
    </xf>
    <xf numFmtId="0" fontId="7" fillId="10" borderId="3" xfId="0" applyFont="1" applyFill="1" applyBorder="1" applyProtection="1"/>
    <xf numFmtId="0" fontId="7" fillId="10" borderId="4" xfId="0" applyFont="1" applyFill="1" applyBorder="1" applyProtection="1"/>
    <xf numFmtId="0" fontId="5" fillId="0" borderId="0" xfId="0" applyFont="1" applyProtection="1"/>
    <xf numFmtId="0" fontId="5" fillId="4" borderId="5" xfId="0" applyFont="1" applyFill="1" applyBorder="1" applyProtection="1"/>
    <xf numFmtId="0" fontId="4" fillId="10" borderId="1" xfId="0" applyFont="1" applyFill="1" applyBorder="1" applyProtection="1"/>
    <xf numFmtId="0" fontId="7" fillId="10" borderId="0" xfId="0" applyFont="1" applyFill="1" applyBorder="1" applyAlignment="1" applyProtection="1">
      <alignment horizontal="center"/>
    </xf>
    <xf numFmtId="0" fontId="3" fillId="10" borderId="0" xfId="0" applyFont="1" applyFill="1" applyBorder="1" applyProtection="1"/>
    <xf numFmtId="0" fontId="5" fillId="10" borderId="5" xfId="0" applyFont="1" applyFill="1" applyBorder="1" applyProtection="1"/>
    <xf numFmtId="0" fontId="4" fillId="10" borderId="11" xfId="0" applyFont="1" applyFill="1" applyBorder="1" applyProtection="1"/>
    <xf numFmtId="0" fontId="5" fillId="10" borderId="0" xfId="0" applyFont="1" applyFill="1" applyBorder="1" applyProtection="1"/>
    <xf numFmtId="0" fontId="9" fillId="10" borderId="12" xfId="0" applyFont="1" applyFill="1" applyBorder="1" applyAlignment="1" applyProtection="1">
      <alignment vertical="center" wrapText="1"/>
    </xf>
    <xf numFmtId="0" fontId="9" fillId="10" borderId="10" xfId="0" applyFont="1" applyFill="1" applyBorder="1" applyAlignment="1" applyProtection="1">
      <alignment horizontal="center" vertical="center" wrapText="1"/>
    </xf>
    <xf numFmtId="0" fontId="3" fillId="0" borderId="0" xfId="0" applyFont="1" applyProtection="1"/>
    <xf numFmtId="0" fontId="3" fillId="4" borderId="5" xfId="0" applyFont="1" applyFill="1" applyBorder="1" applyProtection="1"/>
    <xf numFmtId="0" fontId="0" fillId="10" borderId="1" xfId="0" applyFont="1" applyFill="1" applyBorder="1" applyAlignment="1" applyProtection="1">
      <alignment vertical="center" wrapText="1"/>
    </xf>
    <xf numFmtId="0" fontId="0" fillId="10"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0" fontId="3" fillId="10" borderId="5" xfId="0" applyFont="1" applyFill="1" applyBorder="1" applyProtection="1"/>
    <xf numFmtId="0" fontId="5" fillId="8" borderId="0" xfId="0" applyFont="1" applyFill="1" applyProtection="1"/>
    <xf numFmtId="3" fontId="0" fillId="10" borderId="0" xfId="0" applyNumberFormat="1" applyFont="1" applyFill="1" applyBorder="1" applyAlignment="1" applyProtection="1">
      <alignment horizontal="center" vertical="center" wrapText="1"/>
    </xf>
    <xf numFmtId="0" fontId="7" fillId="10" borderId="0" xfId="0" applyFont="1" applyFill="1" applyBorder="1" applyProtection="1"/>
    <xf numFmtId="0" fontId="7" fillId="10" borderId="5" xfId="0" applyFont="1" applyFill="1" applyBorder="1" applyProtection="1"/>
    <xf numFmtId="9" fontId="0" fillId="10" borderId="0" xfId="0" applyNumberFormat="1" applyFont="1" applyFill="1" applyBorder="1" applyAlignment="1" applyProtection="1">
      <alignment horizontal="center" vertical="center" wrapText="1"/>
    </xf>
    <xf numFmtId="0" fontId="0" fillId="10" borderId="12" xfId="0" applyFont="1" applyFill="1" applyBorder="1" applyAlignment="1" applyProtection="1">
      <alignment vertical="center" wrapText="1"/>
    </xf>
    <xf numFmtId="9" fontId="0" fillId="10" borderId="10" xfId="0" applyNumberFormat="1" applyFont="1" applyFill="1" applyBorder="1" applyAlignment="1" applyProtection="1">
      <alignment horizontal="center" vertical="center" wrapText="1"/>
    </xf>
    <xf numFmtId="0" fontId="16" fillId="10" borderId="0" xfId="0" applyFont="1" applyFill="1" applyBorder="1" applyAlignment="1" applyProtection="1">
      <alignment horizontal="right" vertical="center" wrapText="1"/>
    </xf>
    <xf numFmtId="0" fontId="5" fillId="4" borderId="8" xfId="0" applyFont="1" applyFill="1" applyBorder="1" applyProtection="1"/>
    <xf numFmtId="0" fontId="11" fillId="10" borderId="1" xfId="0" applyFont="1" applyFill="1" applyBorder="1" applyAlignment="1" applyProtection="1">
      <alignment vertical="center" wrapText="1"/>
    </xf>
    <xf numFmtId="0" fontId="16" fillId="10" borderId="0" xfId="0" applyFont="1" applyFill="1" applyBorder="1" applyAlignment="1" applyProtection="1">
      <alignment horizontal="center" vertical="center" wrapText="1"/>
    </xf>
    <xf numFmtId="0" fontId="17" fillId="10" borderId="0" xfId="0" applyFont="1" applyFill="1" applyBorder="1" applyAlignment="1" applyProtection="1">
      <alignment horizontal="right" vertical="center" wrapText="1"/>
    </xf>
    <xf numFmtId="0" fontId="4" fillId="5" borderId="2" xfId="0" applyFont="1" applyFill="1" applyBorder="1" applyProtection="1"/>
    <xf numFmtId="0" fontId="4" fillId="5" borderId="3" xfId="0" applyFont="1" applyFill="1" applyBorder="1" applyProtection="1"/>
    <xf numFmtId="0" fontId="7" fillId="5" borderId="3" xfId="0" applyFont="1" applyFill="1" applyBorder="1" applyAlignment="1" applyProtection="1">
      <alignment horizontal="right"/>
    </xf>
    <xf numFmtId="0" fontId="7" fillId="5" borderId="3" xfId="0" applyFont="1" applyFill="1" applyBorder="1" applyProtection="1"/>
    <xf numFmtId="0" fontId="7" fillId="5" borderId="3" xfId="0" applyFont="1" applyFill="1" applyBorder="1" applyAlignment="1" applyProtection="1">
      <alignment horizontal="center"/>
    </xf>
    <xf numFmtId="0" fontId="7" fillId="5" borderId="3" xfId="0" applyFont="1" applyFill="1" applyBorder="1" applyAlignment="1" applyProtection="1">
      <alignment horizontal="left"/>
    </xf>
    <xf numFmtId="1" fontId="7" fillId="5" borderId="3" xfId="0" applyNumberFormat="1" applyFont="1" applyFill="1" applyBorder="1" applyAlignment="1" applyProtection="1">
      <alignment horizontal="left"/>
    </xf>
    <xf numFmtId="0" fontId="7" fillId="5" borderId="4" xfId="0" applyFont="1" applyFill="1" applyBorder="1" applyProtection="1"/>
    <xf numFmtId="0" fontId="5" fillId="10" borderId="1" xfId="0" applyFont="1" applyFill="1" applyBorder="1" applyAlignment="1" applyProtection="1">
      <alignment horizontal="left"/>
    </xf>
    <xf numFmtId="0" fontId="17" fillId="10" borderId="0" xfId="0" applyFont="1" applyFill="1" applyBorder="1" applyAlignment="1" applyProtection="1">
      <alignment horizontal="center" vertical="center" wrapText="1"/>
    </xf>
    <xf numFmtId="0" fontId="5" fillId="0" borderId="0" xfId="0" applyFont="1" applyFill="1" applyProtection="1"/>
    <xf numFmtId="0" fontId="8" fillId="5" borderId="1" xfId="0" applyFont="1" applyFill="1" applyBorder="1" applyProtection="1"/>
    <xf numFmtId="0" fontId="3" fillId="5" borderId="0" xfId="0" applyFont="1" applyFill="1" applyBorder="1" applyProtection="1"/>
    <xf numFmtId="0" fontId="3" fillId="5" borderId="0" xfId="0" applyFont="1" applyFill="1" applyBorder="1" applyAlignment="1" applyProtection="1">
      <alignment horizontal="right"/>
    </xf>
    <xf numFmtId="1" fontId="8" fillId="5" borderId="0" xfId="0" applyNumberFormat="1" applyFont="1" applyFill="1" applyBorder="1" applyAlignment="1" applyProtection="1">
      <alignment horizontal="left"/>
    </xf>
    <xf numFmtId="0" fontId="3" fillId="5" borderId="0" xfId="0" applyFont="1" applyFill="1" applyBorder="1" applyAlignment="1" applyProtection="1">
      <alignment horizontal="center"/>
    </xf>
    <xf numFmtId="0" fontId="3" fillId="5" borderId="0" xfId="0" applyFont="1" applyFill="1" applyBorder="1" applyAlignment="1" applyProtection="1">
      <alignment horizontal="left"/>
    </xf>
    <xf numFmtId="1" fontId="5" fillId="5" borderId="0" xfId="0" applyNumberFormat="1" applyFont="1" applyFill="1" applyAlignment="1" applyProtection="1">
      <alignment horizontal="left"/>
    </xf>
    <xf numFmtId="0" fontId="3" fillId="5" borderId="5" xfId="0" applyFont="1" applyFill="1" applyBorder="1" applyProtection="1"/>
    <xf numFmtId="3" fontId="4" fillId="5" borderId="1" xfId="0" applyNumberFormat="1" applyFont="1" applyFill="1" applyBorder="1" applyAlignment="1" applyProtection="1">
      <alignment horizontal="left"/>
    </xf>
    <xf numFmtId="0" fontId="5" fillId="5" borderId="0" xfId="0" applyFont="1" applyFill="1" applyProtection="1"/>
    <xf numFmtId="0" fontId="5" fillId="5" borderId="0" xfId="0" applyFont="1" applyFill="1" applyAlignment="1" applyProtection="1">
      <alignment horizontal="right"/>
    </xf>
    <xf numFmtId="164" fontId="5" fillId="5" borderId="0" xfId="0" applyNumberFormat="1" applyFont="1" applyFill="1" applyAlignment="1" applyProtection="1">
      <alignment horizontal="right"/>
    </xf>
    <xf numFmtId="0" fontId="5" fillId="5" borderId="0" xfId="0" applyFont="1" applyFill="1" applyAlignment="1" applyProtection="1">
      <alignment horizontal="center"/>
    </xf>
    <xf numFmtId="0" fontId="5" fillId="5" borderId="0" xfId="0" applyFont="1" applyFill="1" applyAlignment="1" applyProtection="1">
      <alignment horizontal="left"/>
    </xf>
    <xf numFmtId="0" fontId="5" fillId="5" borderId="5" xfId="0" applyFont="1" applyFill="1" applyBorder="1" applyProtection="1"/>
    <xf numFmtId="0" fontId="5" fillId="2" borderId="0" xfId="0" applyFont="1" applyFill="1" applyProtection="1"/>
    <xf numFmtId="0" fontId="5" fillId="5" borderId="1" xfId="0" applyFont="1" applyFill="1" applyBorder="1" applyAlignment="1" applyProtection="1">
      <alignment horizontal="left"/>
    </xf>
    <xf numFmtId="3" fontId="17" fillId="10" borderId="0" xfId="0" applyNumberFormat="1" applyFont="1" applyFill="1" applyBorder="1" applyAlignment="1" applyProtection="1">
      <alignment horizontal="right" vertical="center" wrapText="1"/>
    </xf>
    <xf numFmtId="0" fontId="3" fillId="0" borderId="0" xfId="0" applyFont="1" applyFill="1" applyProtection="1"/>
    <xf numFmtId="0" fontId="5" fillId="5" borderId="1" xfId="0" applyFont="1" applyFill="1" applyBorder="1" applyProtection="1"/>
    <xf numFmtId="1" fontId="5" fillId="5" borderId="0" xfId="0" applyNumberFormat="1" applyFont="1" applyFill="1" applyAlignment="1" applyProtection="1">
      <alignment horizontal="right"/>
    </xf>
    <xf numFmtId="3" fontId="17" fillId="10" borderId="0" xfId="0" applyNumberFormat="1" applyFont="1" applyFill="1" applyBorder="1" applyAlignment="1" applyProtection="1">
      <alignment horizontal="center" vertical="center" wrapText="1"/>
    </xf>
    <xf numFmtId="9" fontId="17" fillId="10" borderId="0" xfId="0" applyNumberFormat="1" applyFont="1" applyFill="1" applyBorder="1" applyAlignment="1" applyProtection="1">
      <alignment horizontal="right" vertical="center" wrapText="1"/>
    </xf>
    <xf numFmtId="0" fontId="5" fillId="10" borderId="6" xfId="0" applyFont="1" applyFill="1" applyBorder="1" applyAlignment="1" applyProtection="1">
      <alignment horizontal="left"/>
    </xf>
    <xf numFmtId="0" fontId="17" fillId="10" borderId="7" xfId="0" applyFont="1" applyFill="1" applyBorder="1" applyAlignment="1" applyProtection="1">
      <alignment horizontal="center" vertical="center" wrapText="1"/>
    </xf>
    <xf numFmtId="9" fontId="17" fillId="10" borderId="7" xfId="0" applyNumberFormat="1" applyFont="1" applyFill="1" applyBorder="1" applyAlignment="1" applyProtection="1">
      <alignment horizontal="center" vertical="center" wrapText="1"/>
    </xf>
    <xf numFmtId="9" fontId="17" fillId="10" borderId="7" xfId="0" applyNumberFormat="1" applyFont="1" applyFill="1" applyBorder="1" applyAlignment="1" applyProtection="1">
      <alignment horizontal="right" vertical="center" wrapText="1"/>
    </xf>
    <xf numFmtId="0" fontId="5" fillId="10" borderId="7" xfId="0" applyFont="1" applyFill="1" applyBorder="1" applyProtection="1"/>
    <xf numFmtId="0" fontId="5" fillId="10" borderId="8" xfId="0" applyFont="1" applyFill="1" applyBorder="1" applyProtection="1"/>
    <xf numFmtId="0" fontId="5" fillId="0" borderId="1" xfId="0" applyFont="1" applyFill="1" applyBorder="1" applyProtection="1"/>
    <xf numFmtId="0" fontId="17" fillId="2" borderId="0" xfId="0" applyFont="1" applyFill="1" applyBorder="1" applyAlignment="1" applyProtection="1">
      <alignment horizontal="center" vertical="center" wrapText="1"/>
    </xf>
    <xf numFmtId="9" fontId="17" fillId="2" borderId="0" xfId="0" applyNumberFormat="1" applyFont="1" applyFill="1" applyBorder="1" applyAlignment="1" applyProtection="1">
      <alignment horizontal="center" vertical="center" wrapText="1"/>
    </xf>
    <xf numFmtId="0" fontId="5" fillId="0" borderId="0" xfId="0" applyFont="1" applyFill="1" applyBorder="1" applyProtection="1"/>
    <xf numFmtId="0" fontId="5" fillId="0" borderId="0" xfId="0" applyFont="1" applyFill="1" applyBorder="1" applyAlignment="1" applyProtection="1">
      <alignment horizontal="center"/>
    </xf>
    <xf numFmtId="0" fontId="0" fillId="0" borderId="0" xfId="0" applyBorder="1" applyAlignment="1" applyProtection="1">
      <alignment horizontal="center"/>
    </xf>
    <xf numFmtId="0" fontId="4" fillId="5" borderId="1" xfId="0" applyFont="1" applyFill="1" applyBorder="1" applyProtection="1"/>
    <xf numFmtId="0" fontId="3" fillId="5" borderId="0" xfId="0" applyFont="1" applyFill="1" applyProtection="1"/>
    <xf numFmtId="1" fontId="3" fillId="5" borderId="0" xfId="0" applyNumberFormat="1" applyFont="1" applyFill="1" applyAlignment="1" applyProtection="1">
      <alignment horizontal="left"/>
    </xf>
    <xf numFmtId="0" fontId="3" fillId="0" borderId="0" xfId="0" applyFont="1" applyFill="1" applyBorder="1" applyProtection="1"/>
    <xf numFmtId="164" fontId="3" fillId="5" borderId="0" xfId="0" applyNumberFormat="1" applyFont="1" applyFill="1" applyAlignment="1" applyProtection="1">
      <alignment horizontal="left"/>
    </xf>
    <xf numFmtId="0" fontId="5" fillId="5" borderId="0" xfId="0" applyFont="1" applyFill="1" applyBorder="1" applyProtection="1"/>
    <xf numFmtId="1" fontId="3" fillId="5" borderId="0" xfId="0" applyNumberFormat="1" applyFont="1" applyFill="1" applyAlignment="1" applyProtection="1">
      <alignment horizontal="right"/>
    </xf>
    <xf numFmtId="0" fontId="3" fillId="5" borderId="0" xfId="0" applyFont="1" applyFill="1" applyAlignment="1" applyProtection="1">
      <alignment horizontal="center"/>
    </xf>
    <xf numFmtId="0" fontId="4" fillId="5" borderId="0" xfId="0" applyFont="1" applyFill="1" applyProtection="1"/>
    <xf numFmtId="0" fontId="4" fillId="5" borderId="0" xfId="0" applyFont="1" applyFill="1" applyAlignment="1" applyProtection="1">
      <alignment horizontal="right"/>
    </xf>
    <xf numFmtId="1" fontId="4" fillId="5" borderId="0" xfId="0" applyNumberFormat="1" applyFont="1" applyFill="1" applyAlignment="1" applyProtection="1">
      <alignment horizontal="center"/>
    </xf>
    <xf numFmtId="0" fontId="4" fillId="5" borderId="0" xfId="0" applyFont="1" applyFill="1" applyAlignment="1" applyProtection="1">
      <alignment horizontal="left"/>
    </xf>
    <xf numFmtId="1" fontId="7" fillId="5" borderId="0" xfId="0" applyNumberFormat="1" applyFont="1" applyFill="1" applyProtection="1"/>
    <xf numFmtId="1" fontId="5" fillId="0" borderId="1" xfId="0" applyNumberFormat="1" applyFont="1" applyFill="1" applyBorder="1" applyProtection="1"/>
    <xf numFmtId="1" fontId="5" fillId="5" borderId="1" xfId="0" applyNumberFormat="1" applyFont="1" applyFill="1" applyBorder="1" applyAlignment="1" applyProtection="1">
      <alignment horizontal="left"/>
    </xf>
    <xf numFmtId="0" fontId="3" fillId="0" borderId="1" xfId="0" applyFont="1" applyFill="1" applyBorder="1" applyProtection="1"/>
    <xf numFmtId="1" fontId="3" fillId="5" borderId="0" xfId="0" applyNumberFormat="1" applyFont="1" applyFill="1" applyProtection="1"/>
    <xf numFmtId="0" fontId="5" fillId="5" borderId="0" xfId="0" applyFont="1" applyFill="1" applyBorder="1" applyAlignment="1" applyProtection="1">
      <alignment horizontal="right"/>
    </xf>
    <xf numFmtId="164" fontId="3" fillId="5" borderId="0" xfId="0" applyNumberFormat="1" applyFont="1" applyFill="1" applyBorder="1" applyAlignment="1" applyProtection="1">
      <alignment horizontal="left"/>
    </xf>
    <xf numFmtId="1" fontId="5" fillId="5" borderId="0" xfId="0" applyNumberFormat="1" applyFont="1" applyFill="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alignment horizontal="left"/>
    </xf>
    <xf numFmtId="1" fontId="5" fillId="5" borderId="0" xfId="0" applyNumberFormat="1" applyFont="1" applyFill="1" applyBorder="1" applyAlignment="1" applyProtection="1">
      <alignment horizontal="left"/>
    </xf>
    <xf numFmtId="164" fontId="5" fillId="5" borderId="0" xfId="0" applyNumberFormat="1" applyFont="1" applyFill="1" applyBorder="1" applyAlignment="1" applyProtection="1">
      <alignment horizontal="right"/>
    </xf>
    <xf numFmtId="1" fontId="5" fillId="5" borderId="0" xfId="0" applyNumberFormat="1" applyFont="1" applyFill="1" applyBorder="1" applyAlignment="1" applyProtection="1">
      <alignment horizontal="right"/>
    </xf>
    <xf numFmtId="0" fontId="5" fillId="0" borderId="0" xfId="0" applyFont="1" applyFill="1" applyAlignment="1" applyProtection="1">
      <alignment horizontal="center"/>
    </xf>
    <xf numFmtId="1" fontId="3" fillId="5" borderId="0" xfId="0" applyNumberFormat="1" applyFont="1" applyFill="1" applyBorder="1" applyAlignment="1" applyProtection="1">
      <alignment horizontal="left"/>
    </xf>
    <xf numFmtId="0" fontId="5" fillId="0" borderId="0" xfId="0" applyFont="1" applyAlignment="1" applyProtection="1">
      <alignment horizontal="center"/>
    </xf>
    <xf numFmtId="1" fontId="5" fillId="0" borderId="0" xfId="0" applyNumberFormat="1" applyFont="1" applyFill="1" applyProtection="1"/>
    <xf numFmtId="0" fontId="5" fillId="5" borderId="6" xfId="0" applyFont="1" applyFill="1" applyBorder="1" applyProtection="1"/>
    <xf numFmtId="0" fontId="5" fillId="5" borderId="7" xfId="0" applyFont="1" applyFill="1" applyBorder="1" applyProtection="1"/>
    <xf numFmtId="0" fontId="5" fillId="5" borderId="7" xfId="0" applyFont="1" applyFill="1" applyBorder="1" applyAlignment="1" applyProtection="1">
      <alignment horizontal="right"/>
    </xf>
    <xf numFmtId="0" fontId="5" fillId="5" borderId="7" xfId="0" applyFont="1" applyFill="1" applyBorder="1" applyAlignment="1" applyProtection="1">
      <alignment horizontal="center"/>
    </xf>
    <xf numFmtId="0" fontId="5" fillId="5" borderId="7" xfId="0" applyFont="1" applyFill="1" applyBorder="1" applyAlignment="1" applyProtection="1">
      <alignment horizontal="left"/>
    </xf>
    <xf numFmtId="1" fontId="5" fillId="5" borderId="7" xfId="0" applyNumberFormat="1" applyFont="1" applyFill="1" applyBorder="1" applyAlignment="1" applyProtection="1">
      <alignment horizontal="left"/>
    </xf>
    <xf numFmtId="0" fontId="5" fillId="5" borderId="8" xfId="0" applyFont="1" applyFill="1" applyBorder="1" applyProtection="1"/>
    <xf numFmtId="0" fontId="5" fillId="0" borderId="0" xfId="0" applyFont="1" applyAlignment="1" applyProtection="1">
      <alignment horizontal="right"/>
    </xf>
    <xf numFmtId="0" fontId="5" fillId="0" borderId="0" xfId="0" applyFont="1" applyFill="1" applyAlignment="1" applyProtection="1">
      <alignment horizontal="right"/>
    </xf>
    <xf numFmtId="164" fontId="5" fillId="0" borderId="0" xfId="0" applyNumberFormat="1" applyFont="1" applyAlignment="1" applyProtection="1">
      <alignment horizontal="left"/>
    </xf>
    <xf numFmtId="0" fontId="3" fillId="10" borderId="9" xfId="0" applyFont="1" applyFill="1" applyBorder="1" applyAlignment="1" applyProtection="1">
      <alignment horizontal="center"/>
    </xf>
    <xf numFmtId="0" fontId="0" fillId="10" borderId="9"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48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solidFill>
                  <a:sysClr val="windowText" lastClr="000000"/>
                </a:solidFill>
              </a:rPr>
              <a:t>A: one test</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Specificity 99.9%</c:v>
          </c:tx>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graphs!$C$4:$H$4</c:f>
              <c:numCache>
                <c:formatCode>General</c:formatCode>
                <c:ptCount val="6"/>
                <c:pt idx="0">
                  <c:v>0.05</c:v>
                </c:pt>
                <c:pt idx="1">
                  <c:v>0.1</c:v>
                </c:pt>
                <c:pt idx="2">
                  <c:v>0.5</c:v>
                </c:pt>
                <c:pt idx="3">
                  <c:v>1</c:v>
                </c:pt>
                <c:pt idx="4">
                  <c:v>5</c:v>
                </c:pt>
                <c:pt idx="5">
                  <c:v>10</c:v>
                </c:pt>
              </c:numCache>
            </c:numRef>
          </c:xVal>
          <c:yVal>
            <c:numRef>
              <c:f>graphs!$C$5:$H$5</c:f>
              <c:numCache>
                <c:formatCode>General</c:formatCode>
                <c:ptCount val="6"/>
                <c:pt idx="0">
                  <c:v>28.6</c:v>
                </c:pt>
                <c:pt idx="1">
                  <c:v>44.5</c:v>
                </c:pt>
                <c:pt idx="2">
                  <c:v>80.099999999999994</c:v>
                </c:pt>
                <c:pt idx="3">
                  <c:v>89</c:v>
                </c:pt>
                <c:pt idx="4">
                  <c:v>97.7</c:v>
                </c:pt>
                <c:pt idx="5">
                  <c:v>98.9</c:v>
                </c:pt>
              </c:numCache>
            </c:numRef>
          </c:yVal>
          <c:smooth val="1"/>
          <c:extLst>
            <c:ext xmlns:c16="http://schemas.microsoft.com/office/drawing/2014/chart" uri="{C3380CC4-5D6E-409C-BE32-E72D297353CC}">
              <c16:uniqueId val="{00000000-1ACA-4F7B-BD60-1EFC1EFF2C1C}"/>
            </c:ext>
          </c:extLst>
        </c:ser>
        <c:ser>
          <c:idx val="1"/>
          <c:order val="1"/>
          <c:tx>
            <c:v>Specificity 99%</c:v>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graphs!$C$4:$H$4</c:f>
              <c:numCache>
                <c:formatCode>General</c:formatCode>
                <c:ptCount val="6"/>
                <c:pt idx="0">
                  <c:v>0.05</c:v>
                </c:pt>
                <c:pt idx="1">
                  <c:v>0.1</c:v>
                </c:pt>
                <c:pt idx="2">
                  <c:v>0.5</c:v>
                </c:pt>
                <c:pt idx="3">
                  <c:v>1</c:v>
                </c:pt>
                <c:pt idx="4">
                  <c:v>5</c:v>
                </c:pt>
                <c:pt idx="5">
                  <c:v>10</c:v>
                </c:pt>
              </c:numCache>
            </c:numRef>
          </c:xVal>
          <c:yVal>
            <c:numRef>
              <c:f>graphs!$C$6:$H$6</c:f>
              <c:numCache>
                <c:formatCode>General</c:formatCode>
                <c:ptCount val="6"/>
                <c:pt idx="0">
                  <c:v>3.8</c:v>
                </c:pt>
                <c:pt idx="1">
                  <c:v>7.4</c:v>
                </c:pt>
                <c:pt idx="2">
                  <c:v>28.7</c:v>
                </c:pt>
                <c:pt idx="3">
                  <c:v>44.7</c:v>
                </c:pt>
                <c:pt idx="4">
                  <c:v>80.8</c:v>
                </c:pt>
                <c:pt idx="5">
                  <c:v>89.9</c:v>
                </c:pt>
              </c:numCache>
            </c:numRef>
          </c:yVal>
          <c:smooth val="1"/>
          <c:extLst>
            <c:ext xmlns:c16="http://schemas.microsoft.com/office/drawing/2014/chart" uri="{C3380CC4-5D6E-409C-BE32-E72D297353CC}">
              <c16:uniqueId val="{00000001-1ACA-4F7B-BD60-1EFC1EFF2C1C}"/>
            </c:ext>
          </c:extLst>
        </c:ser>
        <c:ser>
          <c:idx val="2"/>
          <c:order val="2"/>
          <c:tx>
            <c:v>Specificity 95%</c:v>
          </c:tx>
          <c:spPr>
            <a:ln w="28575" cap="rnd">
              <a:solidFill>
                <a:srgbClr val="00B050"/>
              </a:solidFill>
              <a:round/>
            </a:ln>
            <a:effectLst/>
          </c:spPr>
          <c:marker>
            <c:symbol val="circle"/>
            <c:size val="5"/>
            <c:spPr>
              <a:solidFill>
                <a:srgbClr val="00B050"/>
              </a:solidFill>
              <a:ln w="9525">
                <a:solidFill>
                  <a:srgbClr val="00B050"/>
                </a:solidFill>
              </a:ln>
              <a:effectLst/>
            </c:spPr>
          </c:marker>
          <c:xVal>
            <c:numRef>
              <c:f>graphs!$C$4:$H$4</c:f>
              <c:numCache>
                <c:formatCode>General</c:formatCode>
                <c:ptCount val="6"/>
                <c:pt idx="0">
                  <c:v>0.05</c:v>
                </c:pt>
                <c:pt idx="1">
                  <c:v>0.1</c:v>
                </c:pt>
                <c:pt idx="2">
                  <c:v>0.5</c:v>
                </c:pt>
                <c:pt idx="3">
                  <c:v>1</c:v>
                </c:pt>
                <c:pt idx="4">
                  <c:v>5</c:v>
                </c:pt>
                <c:pt idx="5">
                  <c:v>10</c:v>
                </c:pt>
              </c:numCache>
            </c:numRef>
          </c:xVal>
          <c:yVal>
            <c:numRef>
              <c:f>graphs!$C$7:$H$7</c:f>
              <c:numCache>
                <c:formatCode>General</c:formatCode>
                <c:ptCount val="6"/>
                <c:pt idx="0">
                  <c:v>0.8</c:v>
                </c:pt>
                <c:pt idx="1">
                  <c:v>1.6</c:v>
                </c:pt>
                <c:pt idx="2">
                  <c:v>7.4</c:v>
                </c:pt>
                <c:pt idx="3">
                  <c:v>13.9</c:v>
                </c:pt>
                <c:pt idx="4">
                  <c:v>45.7</c:v>
                </c:pt>
                <c:pt idx="5">
                  <c:v>64</c:v>
                </c:pt>
              </c:numCache>
            </c:numRef>
          </c:yVal>
          <c:smooth val="1"/>
          <c:extLst>
            <c:ext xmlns:c16="http://schemas.microsoft.com/office/drawing/2014/chart" uri="{C3380CC4-5D6E-409C-BE32-E72D297353CC}">
              <c16:uniqueId val="{00000002-1ACA-4F7B-BD60-1EFC1EFF2C1C}"/>
            </c:ext>
          </c:extLst>
        </c:ser>
        <c:ser>
          <c:idx val="3"/>
          <c:order val="3"/>
          <c:tx>
            <c:v>Specificity 90%</c:v>
          </c:tx>
          <c:spPr>
            <a:ln w="28575" cap="rnd">
              <a:solidFill>
                <a:schemeClr val="accent4"/>
              </a:solidFill>
              <a:round/>
            </a:ln>
            <a:effectLst/>
          </c:spPr>
          <c:marker>
            <c:symbol val="circle"/>
            <c:size val="5"/>
            <c:spPr>
              <a:solidFill>
                <a:schemeClr val="accent4"/>
              </a:solidFill>
              <a:ln w="9525">
                <a:solidFill>
                  <a:schemeClr val="accent4"/>
                </a:solidFill>
              </a:ln>
              <a:effectLst/>
            </c:spPr>
          </c:marker>
          <c:xVal>
            <c:numRef>
              <c:f>graphs!$C$4:$H$4</c:f>
              <c:numCache>
                <c:formatCode>General</c:formatCode>
                <c:ptCount val="6"/>
                <c:pt idx="0">
                  <c:v>0.05</c:v>
                </c:pt>
                <c:pt idx="1">
                  <c:v>0.1</c:v>
                </c:pt>
                <c:pt idx="2">
                  <c:v>0.5</c:v>
                </c:pt>
                <c:pt idx="3">
                  <c:v>1</c:v>
                </c:pt>
                <c:pt idx="4">
                  <c:v>5</c:v>
                </c:pt>
                <c:pt idx="5">
                  <c:v>10</c:v>
                </c:pt>
              </c:numCache>
            </c:numRef>
          </c:xVal>
          <c:yVal>
            <c:numRef>
              <c:f>graphs!$C$8:$H$8</c:f>
              <c:numCache>
                <c:formatCode>General</c:formatCode>
                <c:ptCount val="6"/>
                <c:pt idx="0">
                  <c:v>0.4</c:v>
                </c:pt>
                <c:pt idx="1">
                  <c:v>0.8</c:v>
                </c:pt>
                <c:pt idx="2">
                  <c:v>3.9</c:v>
                </c:pt>
                <c:pt idx="3">
                  <c:v>7.5</c:v>
                </c:pt>
                <c:pt idx="4">
                  <c:v>29.6</c:v>
                </c:pt>
                <c:pt idx="5">
                  <c:v>47.1</c:v>
                </c:pt>
              </c:numCache>
            </c:numRef>
          </c:yVal>
          <c:smooth val="1"/>
          <c:extLst>
            <c:ext xmlns:c16="http://schemas.microsoft.com/office/drawing/2014/chart" uri="{C3380CC4-5D6E-409C-BE32-E72D297353CC}">
              <c16:uniqueId val="{00000003-1ACA-4F7B-BD60-1EFC1EFF2C1C}"/>
            </c:ext>
          </c:extLst>
        </c:ser>
        <c:dLbls>
          <c:showLegendKey val="0"/>
          <c:showVal val="0"/>
          <c:showCatName val="0"/>
          <c:showSerName val="0"/>
          <c:showPercent val="0"/>
          <c:showBubbleSize val="0"/>
        </c:dLbls>
        <c:axId val="379095288"/>
        <c:axId val="379093320"/>
      </c:scatterChart>
      <c:valAx>
        <c:axId val="379095288"/>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Prevalence of infection in population</a:t>
                </a:r>
                <a:r>
                  <a:rPr lang="en-GB" baseline="0">
                    <a:solidFill>
                      <a:sysClr val="windowText" lastClr="000000"/>
                    </a:solidFill>
                  </a:rPr>
                  <a:t> (%)</a:t>
                </a:r>
                <a:endParaRPr lang="en-GB">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093320"/>
        <c:crosses val="autoZero"/>
        <c:crossBetween val="midCat"/>
      </c:valAx>
      <c:valAx>
        <c:axId val="379093320"/>
        <c:scaling>
          <c:orientation val="minMax"/>
          <c:max val="100"/>
        </c:scaling>
        <c:delete val="0"/>
        <c:axPos val="l"/>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GB" baseline="0">
                    <a:solidFill>
                      <a:sysClr val="windowText" lastClr="000000"/>
                    </a:solidFill>
                  </a:rPr>
                  <a:t>% probability that one positive test result implies a true positive case of infection</a:t>
                </a:r>
                <a:endParaRPr lang="en-GB">
                  <a:solidFill>
                    <a:sysClr val="windowText" lastClr="000000"/>
                  </a:solidFill>
                </a:endParaRPr>
              </a:p>
            </c:rich>
          </c:tx>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095288"/>
        <c:crosses val="autoZero"/>
        <c:crossBetween val="midCat"/>
      </c:valAx>
      <c:spPr>
        <a:noFill/>
        <a:ln>
          <a:noFill/>
        </a:ln>
        <a:effectLst/>
      </c:spPr>
    </c:plotArea>
    <c:legend>
      <c:legendPos val="b"/>
      <c:layout>
        <c:manualLayout>
          <c:xMode val="edge"/>
          <c:yMode val="edge"/>
          <c:x val="1.1202987933915729E-2"/>
          <c:y val="0.92860820226422724"/>
          <c:w val="0.9688312460784817"/>
          <c:h val="5.26661769826733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100" b="1">
                <a:solidFill>
                  <a:sysClr val="windowText" lastClr="000000"/>
                </a:solidFill>
              </a:rPr>
              <a:t>B: two</a:t>
            </a:r>
            <a:r>
              <a:rPr lang="en-US" sz="1100" b="1" baseline="0">
                <a:solidFill>
                  <a:sysClr val="windowText" lastClr="000000"/>
                </a:solidFill>
              </a:rPr>
              <a:t> </a:t>
            </a:r>
            <a:r>
              <a:rPr lang="en-US" sz="1100" b="1">
                <a:solidFill>
                  <a:sysClr val="windowText" lastClr="000000"/>
                </a:solidFill>
              </a:rPr>
              <a:t>tests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Specificity 99.9% &amp; 99.9%</c:v>
          </c:tx>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graphs!$K$4:$P$4</c:f>
              <c:numCache>
                <c:formatCode>General</c:formatCode>
                <c:ptCount val="6"/>
                <c:pt idx="0">
                  <c:v>0.05</c:v>
                </c:pt>
                <c:pt idx="1">
                  <c:v>0.1</c:v>
                </c:pt>
                <c:pt idx="2">
                  <c:v>0.5</c:v>
                </c:pt>
                <c:pt idx="3">
                  <c:v>1</c:v>
                </c:pt>
                <c:pt idx="4">
                  <c:v>5</c:v>
                </c:pt>
                <c:pt idx="5">
                  <c:v>10</c:v>
                </c:pt>
              </c:numCache>
            </c:numRef>
          </c:xVal>
          <c:yVal>
            <c:numRef>
              <c:f>graphs!$K$5:$P$5</c:f>
              <c:numCache>
                <c:formatCode>General</c:formatCode>
                <c:ptCount val="6"/>
                <c:pt idx="0">
                  <c:v>99.7</c:v>
                </c:pt>
                <c:pt idx="1">
                  <c:v>100</c:v>
                </c:pt>
                <c:pt idx="2">
                  <c:v>100</c:v>
                </c:pt>
                <c:pt idx="3">
                  <c:v>100</c:v>
                </c:pt>
                <c:pt idx="4">
                  <c:v>100</c:v>
                </c:pt>
                <c:pt idx="5">
                  <c:v>100</c:v>
                </c:pt>
              </c:numCache>
            </c:numRef>
          </c:yVal>
          <c:smooth val="1"/>
          <c:extLst>
            <c:ext xmlns:c16="http://schemas.microsoft.com/office/drawing/2014/chart" uri="{C3380CC4-5D6E-409C-BE32-E72D297353CC}">
              <c16:uniqueId val="{00000000-6713-4216-B644-11C5AA7F0630}"/>
            </c:ext>
          </c:extLst>
        </c:ser>
        <c:ser>
          <c:idx val="1"/>
          <c:order val="1"/>
          <c:tx>
            <c:v>Specificity 95% &amp; 99.9%</c:v>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xVal>
            <c:numRef>
              <c:f>graphs!$K$4:$P$4</c:f>
              <c:numCache>
                <c:formatCode>General</c:formatCode>
                <c:ptCount val="6"/>
                <c:pt idx="0">
                  <c:v>0.05</c:v>
                </c:pt>
                <c:pt idx="1">
                  <c:v>0.1</c:v>
                </c:pt>
                <c:pt idx="2">
                  <c:v>0.5</c:v>
                </c:pt>
                <c:pt idx="3">
                  <c:v>1</c:v>
                </c:pt>
                <c:pt idx="4">
                  <c:v>5</c:v>
                </c:pt>
                <c:pt idx="5">
                  <c:v>10</c:v>
                </c:pt>
              </c:numCache>
            </c:numRef>
          </c:xVal>
          <c:yVal>
            <c:numRef>
              <c:f>graphs!$K$6:$P$6</c:f>
              <c:numCache>
                <c:formatCode>General</c:formatCode>
                <c:ptCount val="6"/>
                <c:pt idx="0">
                  <c:v>86.5</c:v>
                </c:pt>
                <c:pt idx="1">
                  <c:v>92.8</c:v>
                </c:pt>
                <c:pt idx="2">
                  <c:v>98.5</c:v>
                </c:pt>
                <c:pt idx="3">
                  <c:v>99.2</c:v>
                </c:pt>
                <c:pt idx="4">
                  <c:v>99.9</c:v>
                </c:pt>
                <c:pt idx="5">
                  <c:v>99.9</c:v>
                </c:pt>
              </c:numCache>
            </c:numRef>
          </c:yVal>
          <c:smooth val="1"/>
          <c:extLst>
            <c:ext xmlns:c16="http://schemas.microsoft.com/office/drawing/2014/chart" uri="{C3380CC4-5D6E-409C-BE32-E72D297353CC}">
              <c16:uniqueId val="{00000001-6713-4216-B644-11C5AA7F0630}"/>
            </c:ext>
          </c:extLst>
        </c:ser>
        <c:ser>
          <c:idx val="2"/>
          <c:order val="2"/>
          <c:tx>
            <c:v>Specificity 95% &amp; 95%</c:v>
          </c:tx>
          <c:spPr>
            <a:ln w="28575" cap="rnd">
              <a:solidFill>
                <a:srgbClr val="00B050"/>
              </a:solidFill>
              <a:round/>
            </a:ln>
            <a:effectLst/>
          </c:spPr>
          <c:marker>
            <c:symbol val="circle"/>
            <c:size val="5"/>
            <c:spPr>
              <a:solidFill>
                <a:srgbClr val="00B050"/>
              </a:solidFill>
              <a:ln w="9525">
                <a:solidFill>
                  <a:srgbClr val="00B050"/>
                </a:solidFill>
              </a:ln>
              <a:effectLst/>
            </c:spPr>
          </c:marker>
          <c:xVal>
            <c:numRef>
              <c:f>graphs!$K$4:$P$4</c:f>
              <c:numCache>
                <c:formatCode>General</c:formatCode>
                <c:ptCount val="6"/>
                <c:pt idx="0">
                  <c:v>0.05</c:v>
                </c:pt>
                <c:pt idx="1">
                  <c:v>0.1</c:v>
                </c:pt>
                <c:pt idx="2">
                  <c:v>0.5</c:v>
                </c:pt>
                <c:pt idx="3">
                  <c:v>1</c:v>
                </c:pt>
                <c:pt idx="4">
                  <c:v>5</c:v>
                </c:pt>
                <c:pt idx="5">
                  <c:v>10</c:v>
                </c:pt>
              </c:numCache>
            </c:numRef>
          </c:xVal>
          <c:yVal>
            <c:numRef>
              <c:f>graphs!$K$7:$P$7</c:f>
              <c:numCache>
                <c:formatCode>General</c:formatCode>
                <c:ptCount val="6"/>
                <c:pt idx="0">
                  <c:v>11.4</c:v>
                </c:pt>
                <c:pt idx="1">
                  <c:v>20.399999999999999</c:v>
                </c:pt>
                <c:pt idx="2">
                  <c:v>56.3</c:v>
                </c:pt>
                <c:pt idx="3">
                  <c:v>72.099999999999994</c:v>
                </c:pt>
                <c:pt idx="4">
                  <c:v>93.1</c:v>
                </c:pt>
                <c:pt idx="5">
                  <c:v>96.6</c:v>
                </c:pt>
              </c:numCache>
            </c:numRef>
          </c:yVal>
          <c:smooth val="1"/>
          <c:extLst>
            <c:ext xmlns:c16="http://schemas.microsoft.com/office/drawing/2014/chart" uri="{C3380CC4-5D6E-409C-BE32-E72D297353CC}">
              <c16:uniqueId val="{00000002-6713-4216-B644-11C5AA7F0630}"/>
            </c:ext>
          </c:extLst>
        </c:ser>
        <c:ser>
          <c:idx val="3"/>
          <c:order val="3"/>
          <c:tx>
            <c:v>Specificity 95% &amp; 90%</c:v>
          </c:tx>
          <c:spPr>
            <a:ln w="28575" cap="rnd">
              <a:solidFill>
                <a:srgbClr val="F480D3"/>
              </a:solidFill>
              <a:round/>
            </a:ln>
            <a:effectLst/>
          </c:spPr>
          <c:marker>
            <c:symbol val="circle"/>
            <c:size val="5"/>
            <c:spPr>
              <a:solidFill>
                <a:srgbClr val="F480D3"/>
              </a:solidFill>
              <a:ln w="9525">
                <a:solidFill>
                  <a:srgbClr val="F480D3"/>
                </a:solidFill>
              </a:ln>
              <a:effectLst/>
            </c:spPr>
          </c:marker>
          <c:xVal>
            <c:numRef>
              <c:f>graphs!$K$4:$P$4</c:f>
              <c:numCache>
                <c:formatCode>General</c:formatCode>
                <c:ptCount val="6"/>
                <c:pt idx="0">
                  <c:v>0.05</c:v>
                </c:pt>
                <c:pt idx="1">
                  <c:v>0.1</c:v>
                </c:pt>
                <c:pt idx="2">
                  <c:v>0.5</c:v>
                </c:pt>
                <c:pt idx="3">
                  <c:v>1</c:v>
                </c:pt>
                <c:pt idx="4">
                  <c:v>5</c:v>
                </c:pt>
                <c:pt idx="5">
                  <c:v>10</c:v>
                </c:pt>
              </c:numCache>
            </c:numRef>
          </c:xVal>
          <c:yVal>
            <c:numRef>
              <c:f>graphs!$K$8:$P$8</c:f>
              <c:numCache>
                <c:formatCode>General</c:formatCode>
                <c:ptCount val="6"/>
                <c:pt idx="0">
                  <c:v>6</c:v>
                </c:pt>
                <c:pt idx="1">
                  <c:v>11.4</c:v>
                </c:pt>
                <c:pt idx="2">
                  <c:v>39.1</c:v>
                </c:pt>
                <c:pt idx="3">
                  <c:v>56.4</c:v>
                </c:pt>
                <c:pt idx="4">
                  <c:v>87.1</c:v>
                </c:pt>
                <c:pt idx="5">
                  <c:v>93.4</c:v>
                </c:pt>
              </c:numCache>
            </c:numRef>
          </c:yVal>
          <c:smooth val="1"/>
          <c:extLst>
            <c:ext xmlns:c16="http://schemas.microsoft.com/office/drawing/2014/chart" uri="{C3380CC4-5D6E-409C-BE32-E72D297353CC}">
              <c16:uniqueId val="{00000003-6713-4216-B644-11C5AA7F0630}"/>
            </c:ext>
          </c:extLst>
        </c:ser>
        <c:dLbls>
          <c:showLegendKey val="0"/>
          <c:showVal val="0"/>
          <c:showCatName val="0"/>
          <c:showSerName val="0"/>
          <c:showPercent val="0"/>
          <c:showBubbleSize val="0"/>
        </c:dLbls>
        <c:axId val="379095288"/>
        <c:axId val="379093320"/>
      </c:scatterChart>
      <c:valAx>
        <c:axId val="379095288"/>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Prevalence of infection in population</a:t>
                </a:r>
                <a:r>
                  <a:rPr lang="en-GB" baseline="0">
                    <a:solidFill>
                      <a:sysClr val="windowText" lastClr="000000"/>
                    </a:solidFill>
                  </a:rPr>
                  <a:t> (%)</a:t>
                </a:r>
                <a:endParaRPr lang="en-GB">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093320"/>
        <c:crosses val="autoZero"/>
        <c:crossBetween val="midCat"/>
      </c:valAx>
      <c:valAx>
        <c:axId val="379093320"/>
        <c:scaling>
          <c:orientation val="minMax"/>
          <c:max val="100"/>
        </c:scaling>
        <c:delete val="0"/>
        <c:axPos val="l"/>
        <c:majorGridlines>
          <c:spPr>
            <a:ln w="9525" cap="flat" cmpd="sng" algn="ctr">
              <a:no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GB" baseline="0">
                    <a:solidFill>
                      <a:sysClr val="windowText" lastClr="000000"/>
                    </a:solidFill>
                  </a:rPr>
                  <a:t>% probability that 2 positive test results implies a true positive case of infection</a:t>
                </a:r>
              </a:p>
            </c:rich>
          </c:tx>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79095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208641</xdr:colOff>
      <xdr:row>12</xdr:row>
      <xdr:rowOff>204255</xdr:rowOff>
    </xdr:from>
    <xdr:to>
      <xdr:col>13</xdr:col>
      <xdr:colOff>513441</xdr:colOff>
      <xdr:row>32</xdr:row>
      <xdr:rowOff>40213</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208641</xdr:colOff>
      <xdr:row>32</xdr:row>
      <xdr:rowOff>133347</xdr:rowOff>
    </xdr:from>
    <xdr:to>
      <xdr:col>13</xdr:col>
      <xdr:colOff>513441</xdr:colOff>
      <xdr:row>51</xdr:row>
      <xdr:rowOff>180972</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1"/>
  <sheetViews>
    <sheetView showGridLines="0" tabSelected="1" zoomScale="80" zoomScaleNormal="80" workbookViewId="0">
      <selection activeCell="B1" sqref="B1"/>
    </sheetView>
  </sheetViews>
  <sheetFormatPr defaultRowHeight="15" x14ac:dyDescent="0.25"/>
  <cols>
    <col min="1" max="1" width="2.5703125" customWidth="1"/>
    <col min="2" max="2" width="150.85546875" customWidth="1"/>
  </cols>
  <sheetData>
    <row r="1" spans="2:2" ht="9.9499999999999993" customHeight="1" x14ac:dyDescent="0.25">
      <c r="B1" s="82"/>
    </row>
    <row r="2" spans="2:2" s="87" customFormat="1" ht="18.75" x14ac:dyDescent="0.25">
      <c r="B2" s="94" t="s">
        <v>136</v>
      </c>
    </row>
    <row r="3" spans="2:2" s="87" customFormat="1" ht="9.9499999999999993" customHeight="1" x14ac:dyDescent="0.25">
      <c r="B3" s="88"/>
    </row>
    <row r="4" spans="2:2" s="86" customFormat="1" ht="15.75" x14ac:dyDescent="0.25">
      <c r="B4" s="91" t="s">
        <v>141</v>
      </c>
    </row>
    <row r="5" spans="2:2" ht="35.450000000000003" customHeight="1" x14ac:dyDescent="0.25">
      <c r="B5" s="83" t="s">
        <v>137</v>
      </c>
    </row>
    <row r="6" spans="2:2" ht="54.6" customHeight="1" x14ac:dyDescent="0.25">
      <c r="B6" s="83" t="s">
        <v>138</v>
      </c>
    </row>
    <row r="7" spans="2:2" ht="59.1" customHeight="1" x14ac:dyDescent="0.25">
      <c r="B7" s="83" t="s">
        <v>139</v>
      </c>
    </row>
    <row r="8" spans="2:2" ht="9.9499999999999993" customHeight="1" x14ac:dyDescent="0.25">
      <c r="B8" s="83"/>
    </row>
    <row r="9" spans="2:2" s="89" customFormat="1" ht="14.45" customHeight="1" x14ac:dyDescent="0.25">
      <c r="B9" s="92" t="s">
        <v>142</v>
      </c>
    </row>
    <row r="10" spans="2:2" s="81" customFormat="1" ht="51" customHeight="1" x14ac:dyDescent="0.25">
      <c r="B10" s="83" t="s">
        <v>140</v>
      </c>
    </row>
    <row r="11" spans="2:2" s="81" customFormat="1" ht="61.5" customHeight="1" x14ac:dyDescent="0.25">
      <c r="B11" s="83" t="s">
        <v>131</v>
      </c>
    </row>
    <row r="12" spans="2:2" s="81" customFormat="1" ht="37.5" customHeight="1" x14ac:dyDescent="0.25">
      <c r="B12" s="83" t="s">
        <v>129</v>
      </c>
    </row>
    <row r="13" spans="2:2" s="81" customFormat="1" ht="32.450000000000003" customHeight="1" x14ac:dyDescent="0.25">
      <c r="B13" s="83" t="s">
        <v>130</v>
      </c>
    </row>
    <row r="14" spans="2:2" s="81" customFormat="1" ht="36.950000000000003" customHeight="1" x14ac:dyDescent="0.25">
      <c r="B14" s="83" t="s">
        <v>168</v>
      </c>
    </row>
    <row r="15" spans="2:2" s="79" customFormat="1" ht="18.95" customHeight="1" x14ac:dyDescent="0.25">
      <c r="B15" s="84" t="s">
        <v>132</v>
      </c>
    </row>
    <row r="16" spans="2:2" s="79" customFormat="1" ht="18.95" customHeight="1" x14ac:dyDescent="0.25">
      <c r="B16" s="85" t="s">
        <v>133</v>
      </c>
    </row>
    <row r="17" spans="2:2" s="79" customFormat="1" ht="18.95" customHeight="1" x14ac:dyDescent="0.25">
      <c r="B17" s="85" t="s">
        <v>134</v>
      </c>
    </row>
    <row r="18" spans="2:2" ht="9.9499999999999993" customHeight="1" x14ac:dyDescent="0.25">
      <c r="B18" s="85"/>
    </row>
    <row r="19" spans="2:2" s="89" customFormat="1" ht="15.75" x14ac:dyDescent="0.25">
      <c r="B19" s="93" t="s">
        <v>144</v>
      </c>
    </row>
    <row r="20" spans="2:2" s="80" customFormat="1" ht="34.5" customHeight="1" x14ac:dyDescent="0.25">
      <c r="B20" s="90" t="s">
        <v>135</v>
      </c>
    </row>
    <row r="21" spans="2:2" x14ac:dyDescent="0.25">
      <c r="B21" s="82"/>
    </row>
  </sheetData>
  <sheetProtection algorithmName="SHA-512" hashValue="VRz8cqznS/zZBr7vS1bZA559t7p1IOuMsoG2EKZmIqh8Cz1ewWm7sOWm7DlZ1YtCMWdOQeIGcgCe69iRh6Q8/w==" saltValue="Qa0cBXMru+Nw/BVy3zFzag=="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9"/>
  <sheetViews>
    <sheetView showGridLines="0" zoomScale="70" zoomScaleNormal="70" workbookViewId="0">
      <selection activeCell="D4" sqref="D4"/>
    </sheetView>
  </sheetViews>
  <sheetFormatPr defaultColWidth="8.7109375" defaultRowHeight="18" customHeight="1" x14ac:dyDescent="0.25"/>
  <cols>
    <col min="1" max="1" width="2.7109375" style="1" customWidth="1"/>
    <col min="2" max="2" width="6" style="1" customWidth="1"/>
    <col min="3" max="3" width="10.5703125" style="1" customWidth="1"/>
    <col min="4" max="4" width="7" style="1" customWidth="1"/>
    <col min="5" max="5" width="6.5703125" style="1" customWidth="1"/>
    <col min="6" max="6" width="3" style="1" customWidth="1"/>
    <col min="7" max="7" width="5.85546875" style="1" customWidth="1"/>
    <col min="8" max="8" width="5.140625" style="3" customWidth="1"/>
    <col min="9" max="9" width="20.140625" style="1" customWidth="1"/>
    <col min="10" max="10" width="77.85546875" style="1" customWidth="1"/>
    <col min="11" max="11" width="8.42578125" style="1" customWidth="1"/>
    <col min="12" max="12" width="6.85546875" style="1" customWidth="1"/>
    <col min="13" max="13" width="6.28515625" style="1" customWidth="1"/>
    <col min="14" max="14" width="2.42578125" style="1" customWidth="1"/>
    <col min="15" max="15" width="6.28515625" style="3" customWidth="1"/>
    <col min="16" max="16" width="2.140625" style="2" customWidth="1"/>
    <col min="17" max="17" width="24.5703125" style="1" customWidth="1"/>
    <col min="18" max="18" width="8.140625" style="96" customWidth="1"/>
    <col min="19" max="19" width="8.7109375" style="96"/>
    <col min="20" max="20" width="9.28515625" style="96" customWidth="1"/>
    <col min="21" max="21" width="8.7109375" style="1"/>
    <col min="22" max="22" width="14.42578125" style="1" customWidth="1"/>
    <col min="23" max="16384" width="8.7109375" style="1"/>
  </cols>
  <sheetData>
    <row r="1" spans="1:25" s="95" customFormat="1" ht="24.95" customHeight="1" x14ac:dyDescent="0.25">
      <c r="A1" s="98"/>
      <c r="B1" s="98" t="s">
        <v>147</v>
      </c>
      <c r="C1" s="98"/>
      <c r="D1" s="98"/>
      <c r="E1" s="98"/>
      <c r="F1" s="98"/>
      <c r="G1" s="98"/>
      <c r="H1" s="99"/>
      <c r="I1" s="98"/>
      <c r="J1" s="98"/>
      <c r="K1" s="98"/>
      <c r="L1" s="98"/>
      <c r="M1" s="98"/>
      <c r="N1" s="98"/>
      <c r="O1" s="99"/>
      <c r="P1" s="100"/>
      <c r="Q1" s="98"/>
      <c r="R1" s="101"/>
      <c r="S1" s="101"/>
      <c r="T1" s="101"/>
      <c r="U1" s="98"/>
      <c r="V1" s="98"/>
      <c r="W1" s="98"/>
      <c r="X1" s="98"/>
      <c r="Y1" s="98"/>
    </row>
    <row r="2" spans="1:25" s="97" customFormat="1" ht="18" customHeight="1" x14ac:dyDescent="0.25">
      <c r="A2" s="102"/>
      <c r="B2" s="20" t="s">
        <v>107</v>
      </c>
      <c r="C2" s="103"/>
      <c r="D2" s="103"/>
      <c r="E2" s="103"/>
      <c r="F2" s="103"/>
      <c r="G2" s="103"/>
      <c r="H2" s="104"/>
      <c r="I2" s="103"/>
      <c r="J2" s="103"/>
      <c r="K2" s="103"/>
      <c r="L2" s="103"/>
      <c r="M2" s="103"/>
      <c r="N2" s="103"/>
      <c r="O2" s="104"/>
      <c r="P2" s="105"/>
      <c r="Q2" s="106" t="s">
        <v>156</v>
      </c>
      <c r="R2" s="107"/>
      <c r="S2" s="107"/>
      <c r="T2" s="107"/>
      <c r="U2" s="108"/>
      <c r="V2" s="108"/>
      <c r="W2" s="108"/>
      <c r="X2" s="109"/>
      <c r="Y2" s="102"/>
    </row>
    <row r="3" spans="1:25" s="4" customFormat="1" ht="18" customHeight="1" thickBot="1" x14ac:dyDescent="0.3">
      <c r="A3" s="110"/>
      <c r="B3" s="24" t="s">
        <v>105</v>
      </c>
      <c r="C3" s="25"/>
      <c r="D3" s="25"/>
      <c r="E3" s="25"/>
      <c r="F3" s="25"/>
      <c r="G3" s="25"/>
      <c r="H3" s="26"/>
      <c r="I3" s="25"/>
      <c r="J3" s="25"/>
      <c r="K3" s="25"/>
      <c r="L3" s="25"/>
      <c r="M3" s="25"/>
      <c r="N3" s="25"/>
      <c r="O3" s="26"/>
      <c r="P3" s="111"/>
      <c r="Q3" s="112"/>
      <c r="R3" s="113"/>
      <c r="S3" s="113"/>
      <c r="T3" s="113"/>
      <c r="U3" s="114"/>
      <c r="V3" s="114"/>
      <c r="W3" s="114"/>
      <c r="X3" s="115"/>
      <c r="Y3" s="110"/>
    </row>
    <row r="4" spans="1:25" s="4" customFormat="1" ht="18" customHeight="1" x14ac:dyDescent="0.25">
      <c r="A4" s="110"/>
      <c r="B4" s="28" t="s">
        <v>3</v>
      </c>
      <c r="C4" s="29"/>
      <c r="D4" s="8">
        <v>0.05</v>
      </c>
      <c r="E4" s="29"/>
      <c r="F4" s="29"/>
      <c r="G4" s="29"/>
      <c r="H4" s="30"/>
      <c r="I4" s="29"/>
      <c r="J4" s="29"/>
      <c r="K4" s="29"/>
      <c r="L4" s="29"/>
      <c r="M4" s="29"/>
      <c r="N4" s="29"/>
      <c r="O4" s="30"/>
      <c r="P4" s="111"/>
      <c r="Q4" s="116"/>
      <c r="R4" s="223" t="s">
        <v>157</v>
      </c>
      <c r="S4" s="224"/>
      <c r="T4" s="224"/>
      <c r="U4" s="117"/>
      <c r="V4" s="117"/>
      <c r="W4" s="117"/>
      <c r="X4" s="115"/>
      <c r="Y4" s="110"/>
    </row>
    <row r="5" spans="1:25" s="4" customFormat="1" ht="18" customHeight="1" thickBot="1" x14ac:dyDescent="0.3">
      <c r="A5" s="110"/>
      <c r="B5" s="28"/>
      <c r="C5" s="29"/>
      <c r="D5" s="29"/>
      <c r="E5" s="29"/>
      <c r="F5" s="29"/>
      <c r="G5" s="29"/>
      <c r="H5" s="30"/>
      <c r="I5" s="29"/>
      <c r="J5" s="29"/>
      <c r="K5" s="29"/>
      <c r="L5" s="29"/>
      <c r="M5" s="29"/>
      <c r="N5" s="29"/>
      <c r="O5" s="30"/>
      <c r="P5" s="111"/>
      <c r="Q5" s="118"/>
      <c r="R5" s="119" t="s">
        <v>150</v>
      </c>
      <c r="S5" s="119" t="s">
        <v>149</v>
      </c>
      <c r="T5" s="119" t="s">
        <v>148</v>
      </c>
      <c r="U5" s="117"/>
      <c r="V5" s="117"/>
      <c r="W5" s="117"/>
      <c r="X5" s="115"/>
      <c r="Y5" s="110"/>
    </row>
    <row r="6" spans="1:25" s="7" customFormat="1" ht="18" customHeight="1" x14ac:dyDescent="0.25">
      <c r="A6" s="120"/>
      <c r="B6" s="24" t="s">
        <v>127</v>
      </c>
      <c r="C6" s="31"/>
      <c r="D6" s="31"/>
      <c r="E6" s="31"/>
      <c r="F6" s="31"/>
      <c r="G6" s="31"/>
      <c r="H6" s="32"/>
      <c r="I6" s="31"/>
      <c r="J6" s="31"/>
      <c r="K6" s="31"/>
      <c r="L6" s="31"/>
      <c r="M6" s="31"/>
      <c r="N6" s="31"/>
      <c r="O6" s="32"/>
      <c r="P6" s="121"/>
      <c r="Q6" s="122" t="s">
        <v>159</v>
      </c>
      <c r="R6" s="123">
        <v>0</v>
      </c>
      <c r="S6" s="124">
        <f>G30</f>
        <v>139.9499999999943</v>
      </c>
      <c r="T6" s="124">
        <f>G44</f>
        <v>107.85004999999431</v>
      </c>
      <c r="U6" s="117"/>
      <c r="V6" s="117"/>
      <c r="W6" s="117"/>
      <c r="X6" s="125"/>
      <c r="Y6" s="120"/>
    </row>
    <row r="7" spans="1:25" s="4" customFormat="1" ht="18" customHeight="1" x14ac:dyDescent="0.25">
      <c r="A7" s="110"/>
      <c r="B7" s="28" t="s">
        <v>4</v>
      </c>
      <c r="C7" s="29"/>
      <c r="D7" s="8">
        <v>80</v>
      </c>
      <c r="E7" s="31" t="s">
        <v>126</v>
      </c>
      <c r="F7" s="29"/>
      <c r="G7" s="29"/>
      <c r="H7" s="30"/>
      <c r="I7" s="29"/>
      <c r="J7" s="29"/>
      <c r="K7" s="29"/>
      <c r="L7" s="29"/>
      <c r="M7" s="29"/>
      <c r="N7" s="29"/>
      <c r="O7" s="30"/>
      <c r="P7" s="111"/>
      <c r="Q7" s="122" t="s">
        <v>151</v>
      </c>
      <c r="R7" s="124">
        <f>O23</f>
        <v>40</v>
      </c>
      <c r="S7" s="124">
        <f>O37</f>
        <v>32</v>
      </c>
      <c r="T7" s="124">
        <f>O51</f>
        <v>38.4</v>
      </c>
      <c r="U7" s="117"/>
      <c r="V7" s="117"/>
      <c r="W7" s="117"/>
      <c r="X7" s="115"/>
      <c r="Y7" s="110"/>
    </row>
    <row r="8" spans="1:25" s="4" customFormat="1" ht="18" customHeight="1" x14ac:dyDescent="0.25">
      <c r="A8" s="110"/>
      <c r="B8" s="28" t="s">
        <v>5</v>
      </c>
      <c r="C8" s="29"/>
      <c r="D8" s="8">
        <v>99.9</v>
      </c>
      <c r="E8" s="31" t="s">
        <v>143</v>
      </c>
      <c r="F8" s="29"/>
      <c r="G8" s="29"/>
      <c r="H8" s="30"/>
      <c r="I8" s="29"/>
      <c r="J8" s="29"/>
      <c r="K8" s="29"/>
      <c r="L8" s="29"/>
      <c r="M8" s="29"/>
      <c r="N8" s="29"/>
      <c r="O8" s="30"/>
      <c r="P8" s="111"/>
      <c r="Q8" s="122" t="s">
        <v>152</v>
      </c>
      <c r="R8" s="124">
        <f>O24</f>
        <v>10</v>
      </c>
      <c r="S8" s="124">
        <f>O38</f>
        <v>18</v>
      </c>
      <c r="T8" s="124">
        <f>O52</f>
        <v>11.6</v>
      </c>
      <c r="U8" s="117"/>
      <c r="V8" s="117"/>
      <c r="W8" s="117"/>
      <c r="X8" s="115"/>
      <c r="Y8" s="110"/>
    </row>
    <row r="9" spans="1:25" s="4" customFormat="1" ht="18" customHeight="1" x14ac:dyDescent="0.25">
      <c r="A9" s="110"/>
      <c r="B9" s="28"/>
      <c r="C9" s="29"/>
      <c r="D9" s="126"/>
      <c r="E9" s="31"/>
      <c r="F9" s="29"/>
      <c r="G9" s="29"/>
      <c r="H9" s="30"/>
      <c r="I9" s="29"/>
      <c r="J9" s="29"/>
      <c r="K9" s="29"/>
      <c r="L9" s="29"/>
      <c r="M9" s="29"/>
      <c r="N9" s="29"/>
      <c r="O9" s="30"/>
      <c r="P9" s="111"/>
      <c r="Q9" s="122" t="s">
        <v>153</v>
      </c>
      <c r="R9" s="124">
        <f>O25</f>
        <v>99.949999999994304</v>
      </c>
      <c r="S9" s="124">
        <f>O39</f>
        <v>9.9949999999988617E-2</v>
      </c>
      <c r="T9" s="124">
        <f>O53</f>
        <v>0.19980004999997725</v>
      </c>
      <c r="U9" s="117"/>
      <c r="V9" s="117"/>
      <c r="W9" s="117"/>
      <c r="X9" s="115"/>
      <c r="Y9" s="110"/>
    </row>
    <row r="10" spans="1:25" s="97" customFormat="1" ht="18" customHeight="1" x14ac:dyDescent="0.25">
      <c r="A10" s="102"/>
      <c r="B10" s="24" t="s">
        <v>128</v>
      </c>
      <c r="C10" s="31"/>
      <c r="D10" s="31"/>
      <c r="E10" s="31"/>
      <c r="F10" s="31"/>
      <c r="G10" s="31"/>
      <c r="H10" s="32"/>
      <c r="I10" s="31"/>
      <c r="J10" s="31"/>
      <c r="K10" s="31"/>
      <c r="L10" s="31"/>
      <c r="M10" s="31"/>
      <c r="N10" s="31"/>
      <c r="O10" s="32"/>
      <c r="P10" s="121"/>
      <c r="Q10" s="122" t="s">
        <v>154</v>
      </c>
      <c r="R10" s="127">
        <f>O26</f>
        <v>99850.05</v>
      </c>
      <c r="S10" s="127">
        <f>O40</f>
        <v>99949.900049999997</v>
      </c>
      <c r="T10" s="127">
        <f>O54</f>
        <v>99949.800199949997</v>
      </c>
      <c r="U10" s="128"/>
      <c r="V10" s="128"/>
      <c r="W10" s="128"/>
      <c r="X10" s="129"/>
      <c r="Y10" s="102"/>
    </row>
    <row r="11" spans="1:25" s="4" customFormat="1" ht="18" customHeight="1" x14ac:dyDescent="0.25">
      <c r="A11" s="110"/>
      <c r="B11" s="28" t="s">
        <v>4</v>
      </c>
      <c r="C11" s="29"/>
      <c r="D11" s="8">
        <v>80</v>
      </c>
      <c r="E11" s="31" t="s">
        <v>91</v>
      </c>
      <c r="F11" s="29"/>
      <c r="G11" s="29"/>
      <c r="H11" s="30"/>
      <c r="I11" s="29"/>
      <c r="J11" s="29"/>
      <c r="K11" s="29"/>
      <c r="L11" s="29"/>
      <c r="M11" s="29"/>
      <c r="N11" s="29"/>
      <c r="O11" s="30"/>
      <c r="P11" s="111"/>
      <c r="Q11" s="122" t="s">
        <v>160</v>
      </c>
      <c r="R11" s="130">
        <f>O27/100</f>
        <v>0.28581636298679264</v>
      </c>
      <c r="S11" s="130">
        <f>O41/100</f>
        <v>0.99688628798487278</v>
      </c>
      <c r="T11" s="130">
        <f>O55/100</f>
        <v>0.99482380608860221</v>
      </c>
      <c r="U11" s="128"/>
      <c r="V11" s="117"/>
      <c r="W11" s="117"/>
      <c r="X11" s="115"/>
      <c r="Y11" s="110"/>
    </row>
    <row r="12" spans="1:25" s="4" customFormat="1" ht="18" customHeight="1" thickBot="1" x14ac:dyDescent="0.3">
      <c r="A12" s="110"/>
      <c r="B12" s="28" t="s">
        <v>5</v>
      </c>
      <c r="C12" s="29"/>
      <c r="D12" s="8">
        <v>99.9</v>
      </c>
      <c r="E12" s="31" t="s">
        <v>92</v>
      </c>
      <c r="F12" s="29"/>
      <c r="G12" s="29"/>
      <c r="H12" s="30"/>
      <c r="I12" s="29"/>
      <c r="J12" s="29"/>
      <c r="K12" s="29"/>
      <c r="L12" s="29"/>
      <c r="M12" s="29"/>
      <c r="N12" s="29"/>
      <c r="O12" s="30"/>
      <c r="P12" s="111"/>
      <c r="Q12" s="131" t="s">
        <v>161</v>
      </c>
      <c r="R12" s="132">
        <f>O28/100</f>
        <v>0.99890049999999997</v>
      </c>
      <c r="S12" s="132">
        <f>O42/100</f>
        <v>0.99981900049999994</v>
      </c>
      <c r="T12" s="132">
        <f>O56/100</f>
        <v>0.99988200199949984</v>
      </c>
      <c r="U12" s="133"/>
      <c r="V12" s="117"/>
      <c r="W12" s="117"/>
      <c r="X12" s="115"/>
      <c r="Y12" s="110"/>
    </row>
    <row r="13" spans="1:25" s="4" customFormat="1" ht="18" customHeight="1" x14ac:dyDescent="0.25">
      <c r="A13" s="110"/>
      <c r="B13" s="28"/>
      <c r="C13" s="29"/>
      <c r="D13" s="29"/>
      <c r="E13" s="29"/>
      <c r="F13" s="29"/>
      <c r="G13" s="29"/>
      <c r="H13" s="30"/>
      <c r="I13" s="29"/>
      <c r="J13" s="29"/>
      <c r="K13" s="29"/>
      <c r="L13" s="29"/>
      <c r="M13" s="29"/>
      <c r="N13" s="29"/>
      <c r="O13" s="30"/>
      <c r="P13" s="134"/>
      <c r="Q13" s="135" t="s">
        <v>158</v>
      </c>
      <c r="R13" s="136"/>
      <c r="S13" s="136"/>
      <c r="T13" s="136"/>
      <c r="U13" s="137"/>
      <c r="V13" s="117"/>
      <c r="W13" s="117"/>
      <c r="X13" s="115"/>
      <c r="Y13" s="110"/>
    </row>
    <row r="14" spans="1:25" s="4" customFormat="1" ht="18" customHeight="1" x14ac:dyDescent="0.25">
      <c r="A14" s="110"/>
      <c r="B14" s="138" t="s">
        <v>155</v>
      </c>
      <c r="C14" s="139"/>
      <c r="D14" s="139"/>
      <c r="E14" s="140"/>
      <c r="F14" s="141"/>
      <c r="G14" s="141"/>
      <c r="H14" s="140"/>
      <c r="I14" s="141"/>
      <c r="J14" s="141"/>
      <c r="K14" s="140"/>
      <c r="L14" s="142"/>
      <c r="M14" s="143"/>
      <c r="N14" s="141"/>
      <c r="O14" s="144"/>
      <c r="P14" s="145"/>
      <c r="Q14" s="146" t="s">
        <v>164</v>
      </c>
      <c r="R14" s="147"/>
      <c r="S14" s="147"/>
      <c r="T14" s="147"/>
      <c r="U14" s="137"/>
      <c r="V14" s="117"/>
      <c r="W14" s="117"/>
      <c r="X14" s="115"/>
      <c r="Y14" s="110"/>
    </row>
    <row r="15" spans="1:25" s="14" customFormat="1" ht="18" customHeight="1" x14ac:dyDescent="0.25">
      <c r="A15" s="148"/>
      <c r="B15" s="149" t="s">
        <v>56</v>
      </c>
      <c r="C15" s="150"/>
      <c r="D15" s="150"/>
      <c r="E15" s="151"/>
      <c r="F15" s="150"/>
      <c r="G15" s="150"/>
      <c r="H15" s="151"/>
      <c r="I15" s="150"/>
      <c r="J15" s="152" t="s">
        <v>73</v>
      </c>
      <c r="K15" s="151"/>
      <c r="L15" s="153"/>
      <c r="M15" s="154"/>
      <c r="N15" s="150"/>
      <c r="O15" s="155"/>
      <c r="P15" s="156"/>
      <c r="Q15" s="146" t="s">
        <v>166</v>
      </c>
      <c r="R15" s="147"/>
      <c r="S15" s="147"/>
      <c r="T15" s="147"/>
      <c r="U15" s="137"/>
      <c r="V15" s="117"/>
      <c r="W15" s="117"/>
      <c r="X15" s="115"/>
      <c r="Y15" s="148"/>
    </row>
    <row r="16" spans="1:25" s="14" customFormat="1" ht="18" customHeight="1" x14ac:dyDescent="0.25">
      <c r="A16" s="148"/>
      <c r="B16" s="157" t="s">
        <v>122</v>
      </c>
      <c r="C16" s="158"/>
      <c r="D16" s="158"/>
      <c r="E16" s="159"/>
      <c r="F16" s="158"/>
      <c r="G16" s="158"/>
      <c r="H16" s="159"/>
      <c r="I16" s="158"/>
      <c r="J16" s="158" t="s">
        <v>74</v>
      </c>
      <c r="K16" s="160">
        <f>E18</f>
        <v>80</v>
      </c>
      <c r="L16" s="161" t="s">
        <v>65</v>
      </c>
      <c r="M16" s="162">
        <f>B17</f>
        <v>50</v>
      </c>
      <c r="N16" s="162" t="s">
        <v>66</v>
      </c>
      <c r="O16" s="155">
        <f>E18*B17/100</f>
        <v>40</v>
      </c>
      <c r="P16" s="163"/>
      <c r="Q16" s="146" t="s">
        <v>167</v>
      </c>
      <c r="R16" s="147"/>
      <c r="S16" s="147"/>
      <c r="T16" s="147"/>
      <c r="U16" s="137"/>
      <c r="V16" s="117"/>
      <c r="W16" s="117"/>
      <c r="X16" s="115"/>
      <c r="Y16" s="148"/>
    </row>
    <row r="17" spans="1:25" s="15" customFormat="1" ht="18" customHeight="1" x14ac:dyDescent="0.25">
      <c r="A17" s="164"/>
      <c r="B17" s="165">
        <f>D4*100000/100</f>
        <v>50</v>
      </c>
      <c r="C17" s="158" t="s">
        <v>55</v>
      </c>
      <c r="D17" s="158"/>
      <c r="E17" s="159"/>
      <c r="F17" s="158"/>
      <c r="G17" s="158"/>
      <c r="H17" s="159">
        <f>D4</f>
        <v>0.05</v>
      </c>
      <c r="I17" s="158" t="s">
        <v>39</v>
      </c>
      <c r="J17" s="158" t="s">
        <v>67</v>
      </c>
      <c r="K17" s="160">
        <f>100-E19</f>
        <v>9.9999999999994316E-2</v>
      </c>
      <c r="L17" s="161" t="s">
        <v>65</v>
      </c>
      <c r="M17" s="162">
        <f>100000-B17</f>
        <v>99950</v>
      </c>
      <c r="N17" s="158" t="s">
        <v>66</v>
      </c>
      <c r="O17" s="155">
        <f>K17*M17/100</f>
        <v>99.949999999994319</v>
      </c>
      <c r="P17" s="163"/>
      <c r="Q17" s="146" t="s">
        <v>165</v>
      </c>
      <c r="R17" s="147"/>
      <c r="S17" s="147"/>
      <c r="T17" s="147"/>
      <c r="U17" s="166"/>
      <c r="V17" s="117"/>
      <c r="W17" s="117"/>
      <c r="X17" s="115"/>
      <c r="Y17" s="164"/>
    </row>
    <row r="18" spans="1:25" s="16" customFormat="1" ht="18" customHeight="1" x14ac:dyDescent="0.25">
      <c r="A18" s="167"/>
      <c r="B18" s="168" t="s">
        <v>53</v>
      </c>
      <c r="C18" s="158"/>
      <c r="D18" s="158"/>
      <c r="E18" s="160">
        <f>D7</f>
        <v>80</v>
      </c>
      <c r="F18" s="158" t="s">
        <v>39</v>
      </c>
      <c r="G18" s="158"/>
      <c r="H18" s="159"/>
      <c r="I18" s="158"/>
      <c r="J18" s="158" t="s">
        <v>69</v>
      </c>
      <c r="K18" s="169">
        <f>O16</f>
        <v>40</v>
      </c>
      <c r="L18" s="161" t="s">
        <v>68</v>
      </c>
      <c r="M18" s="155">
        <f>O17</f>
        <v>99.949999999994319</v>
      </c>
      <c r="N18" s="158" t="s">
        <v>66</v>
      </c>
      <c r="O18" s="155">
        <f>O16+O17</f>
        <v>139.9499999999943</v>
      </c>
      <c r="P18" s="163"/>
      <c r="Q18" s="146" t="s">
        <v>162</v>
      </c>
      <c r="R18" s="147"/>
      <c r="S18" s="170"/>
      <c r="T18" s="170"/>
      <c r="U18" s="171"/>
      <c r="V18" s="117"/>
      <c r="W18" s="114"/>
      <c r="X18" s="125"/>
      <c r="Y18" s="167"/>
    </row>
    <row r="19" spans="1:25" s="14" customFormat="1" ht="18" customHeight="1" x14ac:dyDescent="0.25">
      <c r="A19" s="148"/>
      <c r="B19" s="168" t="s">
        <v>54</v>
      </c>
      <c r="C19" s="158"/>
      <c r="D19" s="158"/>
      <c r="E19" s="160">
        <f>D8</f>
        <v>99.9</v>
      </c>
      <c r="F19" s="158" t="s">
        <v>39</v>
      </c>
      <c r="G19" s="158"/>
      <c r="H19" s="159"/>
      <c r="I19" s="158"/>
      <c r="J19" s="158" t="s">
        <v>70</v>
      </c>
      <c r="K19" s="160">
        <f>E19</f>
        <v>99.9</v>
      </c>
      <c r="L19" s="161" t="s">
        <v>65</v>
      </c>
      <c r="M19" s="162">
        <f>100000-B17</f>
        <v>99950</v>
      </c>
      <c r="N19" s="158" t="s">
        <v>66</v>
      </c>
      <c r="O19" s="155">
        <f>E19*M19/100</f>
        <v>99850.05</v>
      </c>
      <c r="P19" s="163"/>
      <c r="Q19" s="172" t="s">
        <v>163</v>
      </c>
      <c r="R19" s="173"/>
      <c r="S19" s="174"/>
      <c r="T19" s="174"/>
      <c r="U19" s="175"/>
      <c r="V19" s="176"/>
      <c r="W19" s="176"/>
      <c r="X19" s="177"/>
      <c r="Y19" s="148"/>
    </row>
    <row r="20" spans="1:25" s="14" customFormat="1" ht="18" customHeight="1" x14ac:dyDescent="0.25">
      <c r="A20" s="148"/>
      <c r="B20" s="168"/>
      <c r="C20" s="158"/>
      <c r="D20" s="158"/>
      <c r="E20" s="159"/>
      <c r="F20" s="158"/>
      <c r="G20" s="158"/>
      <c r="H20" s="159"/>
      <c r="I20" s="158"/>
      <c r="J20" s="158" t="s">
        <v>72</v>
      </c>
      <c r="K20" s="160">
        <f>100-E18</f>
        <v>20</v>
      </c>
      <c r="L20" s="161" t="s">
        <v>65</v>
      </c>
      <c r="M20" s="162">
        <f>B17</f>
        <v>50</v>
      </c>
      <c r="N20" s="158" t="s">
        <v>66</v>
      </c>
      <c r="O20" s="155">
        <f>K20*M20/100</f>
        <v>10</v>
      </c>
      <c r="P20" s="163"/>
      <c r="Q20" s="178"/>
      <c r="R20" s="179"/>
      <c r="S20" s="180"/>
      <c r="T20" s="180"/>
      <c r="U20" s="181"/>
      <c r="V20" s="181"/>
      <c r="W20" s="148"/>
      <c r="X20" s="148"/>
      <c r="Y20" s="148"/>
    </row>
    <row r="21" spans="1:25" s="14" customFormat="1" ht="18" customHeight="1" x14ac:dyDescent="0.25">
      <c r="A21" s="148"/>
      <c r="B21" s="168"/>
      <c r="C21" s="158"/>
      <c r="D21" s="158"/>
      <c r="E21" s="159"/>
      <c r="F21" s="158"/>
      <c r="G21" s="158"/>
      <c r="H21" s="159"/>
      <c r="I21" s="158"/>
      <c r="J21" s="158" t="s">
        <v>71</v>
      </c>
      <c r="K21" s="169">
        <f>O19</f>
        <v>99850.05</v>
      </c>
      <c r="L21" s="161" t="s">
        <v>68</v>
      </c>
      <c r="M21" s="155">
        <f>O20</f>
        <v>10</v>
      </c>
      <c r="N21" s="158" t="s">
        <v>66</v>
      </c>
      <c r="O21" s="155">
        <f>O19+O20</f>
        <v>99860.05</v>
      </c>
      <c r="P21" s="163"/>
      <c r="Q21" s="178"/>
      <c r="R21" s="182"/>
      <c r="S21" s="182"/>
      <c r="T21" s="182"/>
      <c r="U21" s="181"/>
      <c r="V21" s="181"/>
      <c r="W21" s="148"/>
      <c r="X21" s="148"/>
      <c r="Y21" s="148"/>
    </row>
    <row r="22" spans="1:25" s="14" customFormat="1" ht="18" customHeight="1" x14ac:dyDescent="0.25">
      <c r="A22" s="148"/>
      <c r="B22" s="168"/>
      <c r="C22" s="158"/>
      <c r="D22" s="158"/>
      <c r="E22" s="159"/>
      <c r="F22" s="158"/>
      <c r="G22" s="158"/>
      <c r="H22" s="159"/>
      <c r="I22" s="158"/>
      <c r="J22" s="158"/>
      <c r="K22" s="159"/>
      <c r="L22" s="161"/>
      <c r="M22" s="162"/>
      <c r="N22" s="158"/>
      <c r="O22" s="155"/>
      <c r="P22" s="163"/>
      <c r="Q22" s="178"/>
      <c r="R22" s="183"/>
      <c r="S22" s="183"/>
      <c r="T22" s="183"/>
      <c r="U22" s="181"/>
      <c r="V22" s="181"/>
      <c r="W22" s="148"/>
      <c r="X22" s="148"/>
      <c r="Y22" s="148"/>
    </row>
    <row r="23" spans="1:25" s="14" customFormat="1" ht="18" customHeight="1" x14ac:dyDescent="0.25">
      <c r="A23" s="148"/>
      <c r="B23" s="184" t="s">
        <v>61</v>
      </c>
      <c r="C23" s="158"/>
      <c r="D23" s="158"/>
      <c r="E23" s="159"/>
      <c r="F23" s="158"/>
      <c r="G23" s="158"/>
      <c r="H23" s="159"/>
      <c r="I23" s="158"/>
      <c r="J23" s="158" t="s">
        <v>108</v>
      </c>
      <c r="K23" s="159"/>
      <c r="L23" s="161"/>
      <c r="M23" s="162"/>
      <c r="N23" s="185" t="s">
        <v>66</v>
      </c>
      <c r="O23" s="186">
        <f>O16</f>
        <v>40</v>
      </c>
      <c r="P23" s="156"/>
      <c r="Q23" s="178"/>
      <c r="R23" s="183"/>
      <c r="S23" s="183"/>
      <c r="T23" s="183"/>
      <c r="U23" s="181"/>
      <c r="V23" s="181"/>
      <c r="W23" s="148"/>
      <c r="X23" s="148"/>
      <c r="Y23" s="148"/>
    </row>
    <row r="24" spans="1:25" s="14" customFormat="1" ht="18" customHeight="1" x14ac:dyDescent="0.25">
      <c r="A24" s="148"/>
      <c r="B24" s="168"/>
      <c r="C24" s="158"/>
      <c r="D24" s="158"/>
      <c r="E24" s="159"/>
      <c r="F24" s="158"/>
      <c r="G24" s="158"/>
      <c r="H24" s="159"/>
      <c r="I24" s="158"/>
      <c r="J24" s="158" t="s">
        <v>111</v>
      </c>
      <c r="K24" s="159"/>
      <c r="L24" s="161"/>
      <c r="M24" s="162"/>
      <c r="N24" s="185" t="s">
        <v>66</v>
      </c>
      <c r="O24" s="186">
        <f>O20</f>
        <v>10</v>
      </c>
      <c r="P24" s="156"/>
      <c r="Q24" s="178"/>
      <c r="R24" s="183"/>
      <c r="S24" s="183"/>
      <c r="T24" s="183"/>
      <c r="U24" s="181"/>
      <c r="V24" s="181"/>
      <c r="W24" s="148"/>
      <c r="X24" s="148"/>
      <c r="Y24" s="148"/>
    </row>
    <row r="25" spans="1:25" s="14" customFormat="1" ht="18" customHeight="1" x14ac:dyDescent="0.25">
      <c r="A25" s="148"/>
      <c r="B25" s="168"/>
      <c r="C25" s="158"/>
      <c r="D25" s="158"/>
      <c r="E25" s="159"/>
      <c r="F25" s="158"/>
      <c r="G25" s="158"/>
      <c r="H25" s="159"/>
      <c r="I25" s="158"/>
      <c r="J25" s="158" t="s">
        <v>109</v>
      </c>
      <c r="K25" s="159"/>
      <c r="L25" s="161"/>
      <c r="M25" s="162"/>
      <c r="N25" s="185" t="s">
        <v>66</v>
      </c>
      <c r="O25" s="186">
        <f>O18-O16</f>
        <v>99.949999999994304</v>
      </c>
      <c r="P25" s="156"/>
      <c r="Q25" s="178"/>
      <c r="R25" s="183"/>
      <c r="S25" s="183"/>
      <c r="T25" s="183"/>
      <c r="U25" s="181"/>
      <c r="V25" s="181"/>
      <c r="W25" s="148"/>
      <c r="X25" s="148"/>
      <c r="Y25" s="148"/>
    </row>
    <row r="26" spans="1:25" s="14" customFormat="1" ht="18" customHeight="1" x14ac:dyDescent="0.25">
      <c r="A26" s="148"/>
      <c r="B26" s="168"/>
      <c r="C26" s="158"/>
      <c r="D26" s="158"/>
      <c r="E26" s="159"/>
      <c r="F26" s="158"/>
      <c r="G26" s="158"/>
      <c r="H26" s="159"/>
      <c r="I26" s="158"/>
      <c r="J26" s="158" t="s">
        <v>110</v>
      </c>
      <c r="K26" s="159"/>
      <c r="L26" s="161"/>
      <c r="M26" s="162"/>
      <c r="N26" s="185" t="s">
        <v>66</v>
      </c>
      <c r="O26" s="186">
        <f>O21-O20</f>
        <v>99850.05</v>
      </c>
      <c r="P26" s="156"/>
      <c r="Q26" s="178"/>
      <c r="R26" s="183"/>
      <c r="S26" s="183"/>
      <c r="T26" s="183"/>
      <c r="U26" s="187"/>
      <c r="V26" s="181"/>
      <c r="W26" s="148"/>
      <c r="X26" s="148"/>
      <c r="Y26" s="148"/>
    </row>
    <row r="27" spans="1:25" s="14" customFormat="1" ht="18" customHeight="1" x14ac:dyDescent="0.25">
      <c r="A27" s="148"/>
      <c r="B27" s="168"/>
      <c r="C27" s="158"/>
      <c r="D27" s="158"/>
      <c r="E27" s="159"/>
      <c r="F27" s="158"/>
      <c r="G27" s="158"/>
      <c r="H27" s="159"/>
      <c r="I27" s="158"/>
      <c r="J27" s="158" t="s">
        <v>112</v>
      </c>
      <c r="K27" s="159"/>
      <c r="L27" s="161"/>
      <c r="M27" s="162"/>
      <c r="N27" s="185" t="s">
        <v>66</v>
      </c>
      <c r="O27" s="188">
        <f>100*O23/(O23+O25)</f>
        <v>28.581636298679264</v>
      </c>
      <c r="P27" s="156" t="s">
        <v>39</v>
      </c>
      <c r="Q27" s="178"/>
      <c r="R27" s="183"/>
      <c r="S27" s="183"/>
      <c r="T27" s="183"/>
      <c r="U27" s="181"/>
      <c r="V27" s="187"/>
      <c r="W27" s="148"/>
      <c r="X27" s="148"/>
      <c r="Y27" s="148"/>
    </row>
    <row r="28" spans="1:25" s="14" customFormat="1" ht="18" customHeight="1" x14ac:dyDescent="0.25">
      <c r="A28" s="148"/>
      <c r="B28" s="168"/>
      <c r="C28" s="158"/>
      <c r="D28" s="158"/>
      <c r="E28" s="159"/>
      <c r="F28" s="158"/>
      <c r="G28" s="158"/>
      <c r="H28" s="159"/>
      <c r="I28" s="158"/>
      <c r="J28" s="189" t="s">
        <v>123</v>
      </c>
      <c r="K28" s="190"/>
      <c r="L28" s="191"/>
      <c r="M28" s="186"/>
      <c r="N28" s="185" t="s">
        <v>66</v>
      </c>
      <c r="O28" s="188">
        <f>100*(O23+O26)/100000</f>
        <v>99.890050000000002</v>
      </c>
      <c r="P28" s="156" t="s">
        <v>39</v>
      </c>
      <c r="Q28" s="178"/>
      <c r="R28" s="183"/>
      <c r="S28" s="183"/>
      <c r="T28" s="183"/>
      <c r="U28" s="181"/>
      <c r="V28" s="181"/>
      <c r="W28" s="148"/>
      <c r="X28" s="148"/>
      <c r="Y28" s="148"/>
    </row>
    <row r="29" spans="1:25" s="14" customFormat="1" ht="18" customHeight="1" x14ac:dyDescent="0.25">
      <c r="A29" s="148"/>
      <c r="B29" s="168"/>
      <c r="C29" s="158"/>
      <c r="D29" s="158"/>
      <c r="E29" s="159"/>
      <c r="F29" s="158"/>
      <c r="G29" s="158"/>
      <c r="H29" s="159"/>
      <c r="I29" s="158"/>
      <c r="J29" s="158"/>
      <c r="K29" s="159"/>
      <c r="L29" s="161"/>
      <c r="M29" s="162"/>
      <c r="N29" s="158"/>
      <c r="O29" s="155"/>
      <c r="P29" s="163"/>
      <c r="Q29" s="178"/>
      <c r="R29" s="183"/>
      <c r="S29" s="183"/>
      <c r="T29" s="183"/>
      <c r="U29" s="181"/>
      <c r="V29" s="181"/>
      <c r="W29" s="148"/>
      <c r="X29" s="148"/>
      <c r="Y29" s="148"/>
    </row>
    <row r="30" spans="1:25" s="14" customFormat="1" ht="18" customHeight="1" x14ac:dyDescent="0.25">
      <c r="A30" s="148"/>
      <c r="B30" s="184" t="s">
        <v>81</v>
      </c>
      <c r="C30" s="192"/>
      <c r="D30" s="192"/>
      <c r="E30" s="193"/>
      <c r="F30" s="192"/>
      <c r="G30" s="194">
        <f>O18</f>
        <v>139.9499999999943</v>
      </c>
      <c r="H30" s="195" t="s">
        <v>79</v>
      </c>
      <c r="I30" s="196"/>
      <c r="J30" s="158" t="s">
        <v>75</v>
      </c>
      <c r="K30" s="160">
        <f>E32</f>
        <v>80</v>
      </c>
      <c r="L30" s="161" t="s">
        <v>65</v>
      </c>
      <c r="M30" s="162">
        <f>B31</f>
        <v>40</v>
      </c>
      <c r="N30" s="158" t="s">
        <v>66</v>
      </c>
      <c r="O30" s="155">
        <f>E32*B31/100</f>
        <v>32</v>
      </c>
      <c r="P30" s="163"/>
      <c r="Q30" s="197"/>
      <c r="R30" s="183"/>
      <c r="S30" s="183"/>
      <c r="T30" s="183"/>
      <c r="U30" s="181"/>
      <c r="V30" s="181"/>
      <c r="W30" s="148"/>
      <c r="X30" s="148"/>
      <c r="Y30" s="148"/>
    </row>
    <row r="31" spans="1:25" s="14" customFormat="1" ht="18" customHeight="1" x14ac:dyDescent="0.25">
      <c r="A31" s="148"/>
      <c r="B31" s="198">
        <f>O16</f>
        <v>40</v>
      </c>
      <c r="C31" s="158" t="s">
        <v>55</v>
      </c>
      <c r="D31" s="158"/>
      <c r="E31" s="159"/>
      <c r="F31" s="158"/>
      <c r="G31" s="158"/>
      <c r="H31" s="160">
        <f>100*B31/G30</f>
        <v>28.581636298679264</v>
      </c>
      <c r="I31" s="158" t="s">
        <v>39</v>
      </c>
      <c r="J31" s="158" t="s">
        <v>76</v>
      </c>
      <c r="K31" s="160">
        <f>100-E33</f>
        <v>9.9999999999994316E-2</v>
      </c>
      <c r="L31" s="161" t="s">
        <v>65</v>
      </c>
      <c r="M31" s="155">
        <f>G30-B31</f>
        <v>99.949999999994304</v>
      </c>
      <c r="N31" s="158" t="s">
        <v>66</v>
      </c>
      <c r="O31" s="155">
        <f>(100-E33)*M31/100</f>
        <v>9.9949999999988617E-2</v>
      </c>
      <c r="P31" s="163"/>
      <c r="Q31" s="199"/>
      <c r="R31" s="183"/>
      <c r="S31" s="183"/>
      <c r="T31" s="183"/>
      <c r="U31" s="181"/>
      <c r="V31" s="181"/>
      <c r="W31" s="148"/>
      <c r="X31" s="148"/>
      <c r="Y31" s="148"/>
    </row>
    <row r="32" spans="1:25" s="14" customFormat="1" ht="18" customHeight="1" x14ac:dyDescent="0.25">
      <c r="A32" s="148"/>
      <c r="B32" s="168" t="s">
        <v>53</v>
      </c>
      <c r="C32" s="158"/>
      <c r="D32" s="158"/>
      <c r="E32" s="160">
        <f>D11</f>
        <v>80</v>
      </c>
      <c r="F32" s="158" t="s">
        <v>39</v>
      </c>
      <c r="G32" s="158"/>
      <c r="H32" s="159"/>
      <c r="I32" s="158"/>
      <c r="J32" s="158" t="s">
        <v>77</v>
      </c>
      <c r="K32" s="169">
        <f>O30</f>
        <v>32</v>
      </c>
      <c r="L32" s="161" t="s">
        <v>68</v>
      </c>
      <c r="M32" s="155">
        <f>O31</f>
        <v>9.9949999999988617E-2</v>
      </c>
      <c r="N32" s="158" t="s">
        <v>66</v>
      </c>
      <c r="O32" s="155">
        <f>O30+O31</f>
        <v>32.099949999999986</v>
      </c>
      <c r="P32" s="163"/>
      <c r="Q32" s="178"/>
      <c r="R32" s="183"/>
      <c r="S32" s="183"/>
      <c r="T32" s="183"/>
      <c r="U32" s="181"/>
      <c r="V32" s="181"/>
      <c r="W32" s="148"/>
      <c r="X32" s="148"/>
      <c r="Y32" s="148"/>
    </row>
    <row r="33" spans="1:25" s="14" customFormat="1" ht="18" customHeight="1" x14ac:dyDescent="0.25">
      <c r="A33" s="148"/>
      <c r="B33" s="168" t="s">
        <v>54</v>
      </c>
      <c r="C33" s="158"/>
      <c r="D33" s="158"/>
      <c r="E33" s="160">
        <f>D12</f>
        <v>99.9</v>
      </c>
      <c r="F33" s="158" t="s">
        <v>39</v>
      </c>
      <c r="G33" s="158"/>
      <c r="H33" s="159"/>
      <c r="I33" s="158"/>
      <c r="J33" s="158" t="s">
        <v>70</v>
      </c>
      <c r="K33" s="160">
        <f>E33</f>
        <v>99.9</v>
      </c>
      <c r="L33" s="161" t="s">
        <v>65</v>
      </c>
      <c r="M33" s="155">
        <f>G30-B31</f>
        <v>99.949999999994304</v>
      </c>
      <c r="N33" s="158" t="s">
        <v>66</v>
      </c>
      <c r="O33" s="155">
        <f>K33*M33/100</f>
        <v>99.850049999994312</v>
      </c>
      <c r="P33" s="163"/>
      <c r="Q33" s="178"/>
      <c r="R33" s="183"/>
      <c r="S33" s="183"/>
      <c r="T33" s="183"/>
      <c r="U33" s="181"/>
      <c r="V33" s="181"/>
      <c r="W33" s="148"/>
      <c r="X33" s="148"/>
      <c r="Y33" s="148"/>
    </row>
    <row r="34" spans="1:25" s="14" customFormat="1" ht="18" customHeight="1" x14ac:dyDescent="0.25">
      <c r="A34" s="148"/>
      <c r="B34" s="168"/>
      <c r="C34" s="158"/>
      <c r="D34" s="158"/>
      <c r="E34" s="159"/>
      <c r="F34" s="158"/>
      <c r="G34" s="158"/>
      <c r="H34" s="159"/>
      <c r="I34" s="158"/>
      <c r="J34" s="158" t="s">
        <v>72</v>
      </c>
      <c r="K34" s="160">
        <f>100-E32</f>
        <v>20</v>
      </c>
      <c r="L34" s="161" t="s">
        <v>65</v>
      </c>
      <c r="M34" s="162">
        <f>B31</f>
        <v>40</v>
      </c>
      <c r="N34" s="158" t="s">
        <v>66</v>
      </c>
      <c r="O34" s="155">
        <f>K34*M34/100</f>
        <v>8</v>
      </c>
      <c r="P34" s="163"/>
      <c r="Q34" s="178"/>
      <c r="R34" s="183"/>
      <c r="S34" s="183"/>
      <c r="T34" s="183"/>
      <c r="U34" s="181"/>
      <c r="V34" s="181"/>
      <c r="W34" s="148"/>
      <c r="X34" s="148"/>
      <c r="Y34" s="148"/>
    </row>
    <row r="35" spans="1:25" s="14" customFormat="1" ht="18" customHeight="1" x14ac:dyDescent="0.25">
      <c r="A35" s="148"/>
      <c r="B35" s="168"/>
      <c r="C35" s="158"/>
      <c r="D35" s="158"/>
      <c r="E35" s="159"/>
      <c r="F35" s="158"/>
      <c r="G35" s="158"/>
      <c r="H35" s="159"/>
      <c r="I35" s="158"/>
      <c r="J35" s="158" t="s">
        <v>71</v>
      </c>
      <c r="K35" s="169">
        <f>O33</f>
        <v>99.850049999994312</v>
      </c>
      <c r="L35" s="161" t="s">
        <v>68</v>
      </c>
      <c r="M35" s="155">
        <f>O34</f>
        <v>8</v>
      </c>
      <c r="N35" s="158" t="s">
        <v>66</v>
      </c>
      <c r="O35" s="155">
        <f>O33+O34</f>
        <v>107.85004999999431</v>
      </c>
      <c r="P35" s="163"/>
      <c r="Q35" s="178"/>
      <c r="R35" s="183"/>
      <c r="S35" s="183"/>
      <c r="T35" s="183"/>
      <c r="U35" s="181"/>
      <c r="V35" s="181"/>
      <c r="W35" s="148"/>
      <c r="X35" s="148"/>
      <c r="Y35" s="148"/>
    </row>
    <row r="36" spans="1:25" s="14" customFormat="1" ht="18" customHeight="1" x14ac:dyDescent="0.25">
      <c r="A36" s="148"/>
      <c r="B36" s="168"/>
      <c r="C36" s="158"/>
      <c r="D36" s="158"/>
      <c r="E36" s="159"/>
      <c r="F36" s="158"/>
      <c r="G36" s="158"/>
      <c r="H36" s="159"/>
      <c r="I36" s="158"/>
      <c r="J36" s="158"/>
      <c r="K36" s="159"/>
      <c r="L36" s="161"/>
      <c r="M36" s="162"/>
      <c r="N36" s="158"/>
      <c r="O36" s="155"/>
      <c r="P36" s="163"/>
      <c r="Q36" s="178"/>
      <c r="R36" s="183"/>
      <c r="S36" s="183"/>
      <c r="T36" s="183"/>
      <c r="U36" s="181"/>
      <c r="V36" s="181"/>
      <c r="W36" s="148"/>
      <c r="X36" s="148"/>
      <c r="Y36" s="148"/>
    </row>
    <row r="37" spans="1:25" s="14" customFormat="1" ht="18" customHeight="1" x14ac:dyDescent="0.25">
      <c r="A37" s="148"/>
      <c r="B37" s="184" t="s">
        <v>57</v>
      </c>
      <c r="C37" s="158"/>
      <c r="D37" s="158"/>
      <c r="E37" s="159"/>
      <c r="F37" s="158"/>
      <c r="G37" s="158"/>
      <c r="H37" s="159"/>
      <c r="I37" s="158"/>
      <c r="J37" s="158" t="s">
        <v>94</v>
      </c>
      <c r="K37" s="159"/>
      <c r="L37" s="161"/>
      <c r="M37" s="162"/>
      <c r="N37" s="185" t="s">
        <v>66</v>
      </c>
      <c r="O37" s="186">
        <f>O30</f>
        <v>32</v>
      </c>
      <c r="P37" s="156"/>
      <c r="Q37" s="178"/>
      <c r="R37" s="183"/>
      <c r="S37" s="183"/>
      <c r="T37" s="183"/>
      <c r="U37" s="181"/>
      <c r="V37" s="181"/>
      <c r="W37" s="148"/>
      <c r="X37" s="148"/>
      <c r="Y37" s="148"/>
    </row>
    <row r="38" spans="1:25" s="14" customFormat="1" ht="18" customHeight="1" x14ac:dyDescent="0.25">
      <c r="A38" s="148"/>
      <c r="B38" s="168"/>
      <c r="C38" s="158"/>
      <c r="D38" s="158"/>
      <c r="E38" s="159"/>
      <c r="F38" s="158"/>
      <c r="G38" s="158"/>
      <c r="H38" s="159"/>
      <c r="I38" s="158"/>
      <c r="J38" s="158" t="s">
        <v>95</v>
      </c>
      <c r="K38" s="159"/>
      <c r="L38" s="161"/>
      <c r="M38" s="162"/>
      <c r="N38" s="185" t="s">
        <v>66</v>
      </c>
      <c r="O38" s="186">
        <f>O34+O20</f>
        <v>18</v>
      </c>
      <c r="P38" s="156"/>
      <c r="Q38" s="178"/>
      <c r="R38" s="183"/>
      <c r="S38" s="183"/>
      <c r="T38" s="183"/>
      <c r="U38" s="181"/>
      <c r="V38" s="181"/>
      <c r="W38" s="148"/>
      <c r="X38" s="148"/>
      <c r="Y38" s="148"/>
    </row>
    <row r="39" spans="1:25" s="14" customFormat="1" ht="18" customHeight="1" x14ac:dyDescent="0.25">
      <c r="A39" s="148"/>
      <c r="B39" s="168"/>
      <c r="C39" s="158"/>
      <c r="D39" s="158"/>
      <c r="E39" s="159"/>
      <c r="F39" s="158"/>
      <c r="G39" s="158"/>
      <c r="H39" s="159"/>
      <c r="I39" s="158"/>
      <c r="J39" s="158" t="s">
        <v>96</v>
      </c>
      <c r="K39" s="159"/>
      <c r="L39" s="161"/>
      <c r="M39" s="162"/>
      <c r="N39" s="200" t="s">
        <v>66</v>
      </c>
      <c r="O39" s="186">
        <f>O31</f>
        <v>9.9949999999988617E-2</v>
      </c>
      <c r="P39" s="156"/>
      <c r="Q39" s="178"/>
      <c r="R39" s="183"/>
      <c r="S39" s="183"/>
      <c r="T39" s="183"/>
      <c r="U39" s="181"/>
      <c r="V39" s="181"/>
      <c r="W39" s="148"/>
      <c r="X39" s="148"/>
      <c r="Y39" s="148"/>
    </row>
    <row r="40" spans="1:25" s="14" customFormat="1" ht="18" customHeight="1" x14ac:dyDescent="0.25">
      <c r="A40" s="148"/>
      <c r="B40" s="168"/>
      <c r="C40" s="158"/>
      <c r="D40" s="158"/>
      <c r="E40" s="159"/>
      <c r="F40" s="158"/>
      <c r="G40" s="158"/>
      <c r="H40" s="159"/>
      <c r="I40" s="158"/>
      <c r="J40" s="158" t="s">
        <v>97</v>
      </c>
      <c r="K40" s="159"/>
      <c r="L40" s="161"/>
      <c r="M40" s="162"/>
      <c r="N40" s="185" t="s">
        <v>66</v>
      </c>
      <c r="O40" s="186">
        <f>O26+O33</f>
        <v>99949.900049999997</v>
      </c>
      <c r="P40" s="156"/>
      <c r="Q40" s="178"/>
      <c r="R40" s="182"/>
      <c r="S40" s="182"/>
      <c r="T40" s="182"/>
      <c r="U40" s="181"/>
      <c r="V40" s="181"/>
      <c r="W40" s="148"/>
      <c r="X40" s="148"/>
      <c r="Y40" s="148"/>
    </row>
    <row r="41" spans="1:25" s="14" customFormat="1" ht="18" customHeight="1" x14ac:dyDescent="0.25">
      <c r="A41" s="148"/>
      <c r="B41" s="168"/>
      <c r="C41" s="150"/>
      <c r="D41" s="150"/>
      <c r="E41" s="151"/>
      <c r="F41" s="150"/>
      <c r="G41" s="150"/>
      <c r="H41" s="151"/>
      <c r="I41" s="150"/>
      <c r="J41" s="158" t="s">
        <v>112</v>
      </c>
      <c r="K41" s="159"/>
      <c r="L41" s="161"/>
      <c r="M41" s="162"/>
      <c r="N41" s="185" t="s">
        <v>66</v>
      </c>
      <c r="O41" s="188">
        <f>100*O37/(O37+O39)</f>
        <v>99.688628798487272</v>
      </c>
      <c r="P41" s="156" t="s">
        <v>39</v>
      </c>
      <c r="Q41" s="197"/>
      <c r="R41" s="182"/>
      <c r="S41" s="182"/>
      <c r="T41" s="182"/>
      <c r="U41" s="181"/>
      <c r="V41" s="181"/>
      <c r="W41" s="148"/>
      <c r="X41" s="148"/>
      <c r="Y41" s="148"/>
    </row>
    <row r="42" spans="1:25" s="14" customFormat="1" ht="18" customHeight="1" x14ac:dyDescent="0.25">
      <c r="A42" s="148"/>
      <c r="B42" s="168"/>
      <c r="C42" s="189"/>
      <c r="D42" s="189"/>
      <c r="E42" s="201"/>
      <c r="F42" s="189"/>
      <c r="G42" s="189"/>
      <c r="H42" s="201"/>
      <c r="I42" s="189"/>
      <c r="J42" s="189" t="s">
        <v>124</v>
      </c>
      <c r="K42" s="151"/>
      <c r="L42" s="153"/>
      <c r="M42" s="154"/>
      <c r="N42" s="150" t="s">
        <v>66</v>
      </c>
      <c r="O42" s="202">
        <f>100*(O37+O40)/100000</f>
        <v>99.981900049999993</v>
      </c>
      <c r="P42" s="156" t="s">
        <v>39</v>
      </c>
      <c r="Q42" s="178"/>
      <c r="R42" s="182"/>
      <c r="S42" s="182"/>
      <c r="T42" s="182"/>
      <c r="U42" s="181"/>
      <c r="V42" s="181"/>
      <c r="W42" s="148"/>
      <c r="X42" s="148"/>
      <c r="Y42" s="148"/>
    </row>
    <row r="43" spans="1:25" s="14" customFormat="1" ht="18" customHeight="1" x14ac:dyDescent="0.25">
      <c r="A43" s="148"/>
      <c r="B43" s="168"/>
      <c r="C43" s="189"/>
      <c r="D43" s="189"/>
      <c r="E43" s="201"/>
      <c r="F43" s="189"/>
      <c r="G43" s="189"/>
      <c r="H43" s="201"/>
      <c r="I43" s="203"/>
      <c r="J43" s="189"/>
      <c r="K43" s="201"/>
      <c r="L43" s="204"/>
      <c r="M43" s="205"/>
      <c r="N43" s="189"/>
      <c r="O43" s="206"/>
      <c r="P43" s="163"/>
      <c r="Q43" s="178"/>
      <c r="R43" s="182"/>
      <c r="S43" s="182"/>
      <c r="T43" s="182"/>
      <c r="U43" s="181"/>
      <c r="V43" s="181"/>
      <c r="W43" s="148"/>
      <c r="X43" s="148"/>
      <c r="Y43" s="148"/>
    </row>
    <row r="44" spans="1:25" s="14" customFormat="1" ht="18" customHeight="1" x14ac:dyDescent="0.25">
      <c r="A44" s="148"/>
      <c r="B44" s="184" t="s">
        <v>82</v>
      </c>
      <c r="C44" s="192"/>
      <c r="D44" s="192"/>
      <c r="E44" s="193"/>
      <c r="F44" s="192"/>
      <c r="G44" s="194">
        <f>O35</f>
        <v>107.85004999999431</v>
      </c>
      <c r="H44" s="195" t="s">
        <v>78</v>
      </c>
      <c r="I44" s="189"/>
      <c r="J44" s="189" t="s">
        <v>85</v>
      </c>
      <c r="K44" s="207">
        <f>E46</f>
        <v>80</v>
      </c>
      <c r="L44" s="161" t="s">
        <v>65</v>
      </c>
      <c r="M44" s="206">
        <f>B45</f>
        <v>8</v>
      </c>
      <c r="N44" s="189" t="s">
        <v>66</v>
      </c>
      <c r="O44" s="206">
        <f>E46*B45/100</f>
        <v>6.4</v>
      </c>
      <c r="P44" s="163"/>
      <c r="Q44" s="178"/>
      <c r="R44" s="182"/>
      <c r="S44" s="182"/>
      <c r="T44" s="182"/>
      <c r="U44" s="181"/>
      <c r="V44" s="181"/>
      <c r="W44" s="148"/>
      <c r="X44" s="148"/>
      <c r="Y44" s="148"/>
    </row>
    <row r="45" spans="1:25" s="14" customFormat="1" ht="18" customHeight="1" x14ac:dyDescent="0.25">
      <c r="A45" s="148"/>
      <c r="B45" s="198">
        <f>O34</f>
        <v>8</v>
      </c>
      <c r="C45" s="189" t="s">
        <v>83</v>
      </c>
      <c r="D45" s="189"/>
      <c r="E45" s="201"/>
      <c r="F45" s="189"/>
      <c r="G45" s="189"/>
      <c r="H45" s="160">
        <f>100*B45/G44</f>
        <v>7.4177063432056096</v>
      </c>
      <c r="I45" s="158" t="s">
        <v>39</v>
      </c>
      <c r="J45" s="189" t="s">
        <v>86</v>
      </c>
      <c r="K45" s="207">
        <f>100-E47</f>
        <v>9.9999999999994316E-2</v>
      </c>
      <c r="L45" s="161" t="s">
        <v>65</v>
      </c>
      <c r="M45" s="206">
        <f>G44-B45</f>
        <v>99.850049999994312</v>
      </c>
      <c r="N45" s="189" t="s">
        <v>66</v>
      </c>
      <c r="O45" s="206">
        <f>K45*M45/100</f>
        <v>9.9850049999988644E-2</v>
      </c>
      <c r="P45" s="163"/>
      <c r="Q45" s="178"/>
      <c r="R45" s="182"/>
      <c r="S45" s="182"/>
      <c r="T45" s="182"/>
      <c r="U45" s="148"/>
      <c r="V45" s="181"/>
      <c r="W45" s="148"/>
      <c r="X45" s="148"/>
      <c r="Y45" s="148"/>
    </row>
    <row r="46" spans="1:25" s="14" customFormat="1" ht="18" customHeight="1" x14ac:dyDescent="0.25">
      <c r="A46" s="148"/>
      <c r="B46" s="168" t="s">
        <v>53</v>
      </c>
      <c r="C46" s="189"/>
      <c r="D46" s="189"/>
      <c r="E46" s="207">
        <f>D11</f>
        <v>80</v>
      </c>
      <c r="F46" s="158" t="s">
        <v>39</v>
      </c>
      <c r="G46" s="189"/>
      <c r="H46" s="201"/>
      <c r="I46" s="189"/>
      <c r="J46" s="189" t="s">
        <v>84</v>
      </c>
      <c r="K46" s="208">
        <f>O44</f>
        <v>6.4</v>
      </c>
      <c r="L46" s="161" t="s">
        <v>68</v>
      </c>
      <c r="M46" s="206">
        <f>O45</f>
        <v>9.9850049999988644E-2</v>
      </c>
      <c r="N46" s="189" t="s">
        <v>66</v>
      </c>
      <c r="O46" s="206">
        <f>O44+O45</f>
        <v>6.4998500499999894</v>
      </c>
      <c r="P46" s="163"/>
      <c r="Q46" s="178"/>
      <c r="R46" s="209"/>
      <c r="S46" s="209"/>
      <c r="T46" s="209"/>
      <c r="U46" s="148"/>
      <c r="V46" s="148"/>
      <c r="W46" s="148"/>
      <c r="X46" s="148"/>
      <c r="Y46" s="148"/>
    </row>
    <row r="47" spans="1:25" s="14" customFormat="1" ht="18" customHeight="1" x14ac:dyDescent="0.25">
      <c r="A47" s="148"/>
      <c r="B47" s="168" t="s">
        <v>54</v>
      </c>
      <c r="C47" s="189"/>
      <c r="D47" s="189"/>
      <c r="E47" s="207">
        <f>D12</f>
        <v>99.9</v>
      </c>
      <c r="F47" s="158" t="s">
        <v>39</v>
      </c>
      <c r="G47" s="189"/>
      <c r="H47" s="201"/>
      <c r="I47" s="189"/>
      <c r="J47" s="189" t="s">
        <v>87</v>
      </c>
      <c r="K47" s="207">
        <f>E47</f>
        <v>99.9</v>
      </c>
      <c r="L47" s="161" t="s">
        <v>65</v>
      </c>
      <c r="M47" s="206">
        <f>G44-B45</f>
        <v>99.850049999994312</v>
      </c>
      <c r="N47" s="189" t="s">
        <v>66</v>
      </c>
      <c r="O47" s="206">
        <f>E47*M47/100</f>
        <v>99.750199949994325</v>
      </c>
      <c r="P47" s="163"/>
      <c r="Q47" s="178"/>
      <c r="R47" s="209"/>
      <c r="S47" s="209"/>
      <c r="T47" s="209"/>
      <c r="U47" s="148"/>
      <c r="V47" s="148"/>
      <c r="W47" s="148"/>
      <c r="X47" s="148"/>
      <c r="Y47" s="148"/>
    </row>
    <row r="48" spans="1:25" s="14" customFormat="1" ht="18" customHeight="1" x14ac:dyDescent="0.25">
      <c r="A48" s="148"/>
      <c r="B48" s="168"/>
      <c r="C48" s="189"/>
      <c r="D48" s="189"/>
      <c r="E48" s="201"/>
      <c r="F48" s="189"/>
      <c r="G48" s="189"/>
      <c r="H48" s="201"/>
      <c r="I48" s="189"/>
      <c r="J48" s="189" t="s">
        <v>88</v>
      </c>
      <c r="K48" s="207">
        <f>100-E46</f>
        <v>20</v>
      </c>
      <c r="L48" s="161" t="s">
        <v>65</v>
      </c>
      <c r="M48" s="206">
        <f>B45</f>
        <v>8</v>
      </c>
      <c r="N48" s="189" t="s">
        <v>66</v>
      </c>
      <c r="O48" s="206">
        <f>K48*M48/100</f>
        <v>1.6</v>
      </c>
      <c r="P48" s="163"/>
      <c r="Q48" s="178"/>
      <c r="R48" s="209"/>
      <c r="S48" s="209"/>
      <c r="T48" s="209"/>
      <c r="U48" s="148"/>
      <c r="V48" s="148"/>
      <c r="W48" s="148"/>
      <c r="X48" s="148"/>
      <c r="Y48" s="148"/>
    </row>
    <row r="49" spans="1:25" s="14" customFormat="1" ht="18" customHeight="1" x14ac:dyDescent="0.25">
      <c r="A49" s="148"/>
      <c r="B49" s="168"/>
      <c r="C49" s="189"/>
      <c r="D49" s="189"/>
      <c r="E49" s="201"/>
      <c r="F49" s="189"/>
      <c r="G49" s="189"/>
      <c r="H49" s="201"/>
      <c r="I49" s="189"/>
      <c r="J49" s="189" t="s">
        <v>106</v>
      </c>
      <c r="K49" s="208">
        <f>O47</f>
        <v>99.750199949994325</v>
      </c>
      <c r="L49" s="161" t="s">
        <v>68</v>
      </c>
      <c r="M49" s="206">
        <f>O48</f>
        <v>1.6</v>
      </c>
      <c r="N49" s="189" t="s">
        <v>66</v>
      </c>
      <c r="O49" s="206">
        <f>O47+O48</f>
        <v>101.35019994999432</v>
      </c>
      <c r="P49" s="163"/>
      <c r="Q49" s="178"/>
      <c r="R49" s="209"/>
      <c r="S49" s="209"/>
      <c r="T49" s="209"/>
      <c r="U49" s="148"/>
      <c r="V49" s="148"/>
      <c r="W49" s="148"/>
      <c r="X49" s="148"/>
      <c r="Y49" s="148"/>
    </row>
    <row r="50" spans="1:25" s="14" customFormat="1" ht="18" customHeight="1" x14ac:dyDescent="0.25">
      <c r="A50" s="148"/>
      <c r="B50" s="168"/>
      <c r="C50" s="189"/>
      <c r="D50" s="189"/>
      <c r="E50" s="201"/>
      <c r="F50" s="189"/>
      <c r="G50" s="189"/>
      <c r="H50" s="201"/>
      <c r="I50" s="189"/>
      <c r="J50" s="189"/>
      <c r="K50" s="201"/>
      <c r="L50" s="204"/>
      <c r="M50" s="205"/>
      <c r="N50" s="189"/>
      <c r="O50" s="206"/>
      <c r="P50" s="163"/>
      <c r="Q50" s="148"/>
      <c r="R50" s="209"/>
      <c r="S50" s="209"/>
      <c r="T50" s="209"/>
      <c r="U50" s="148"/>
      <c r="V50" s="148"/>
      <c r="W50" s="148"/>
      <c r="X50" s="148"/>
      <c r="Y50" s="148"/>
    </row>
    <row r="51" spans="1:25" s="14" customFormat="1" ht="18" customHeight="1" x14ac:dyDescent="0.25">
      <c r="A51" s="148"/>
      <c r="B51" s="184" t="s">
        <v>60</v>
      </c>
      <c r="C51" s="189"/>
      <c r="D51" s="189"/>
      <c r="E51" s="201"/>
      <c r="F51" s="189"/>
      <c r="G51" s="189"/>
      <c r="H51" s="201"/>
      <c r="I51" s="189"/>
      <c r="J51" s="189" t="s">
        <v>98</v>
      </c>
      <c r="K51" s="201"/>
      <c r="L51" s="204"/>
      <c r="M51" s="205"/>
      <c r="N51" s="150" t="s">
        <v>66</v>
      </c>
      <c r="O51" s="210">
        <f>O37+O44</f>
        <v>38.4</v>
      </c>
      <c r="P51" s="156"/>
      <c r="Q51" s="148"/>
      <c r="R51" s="209"/>
      <c r="S51" s="209"/>
      <c r="T51" s="209"/>
      <c r="U51" s="148"/>
      <c r="V51" s="148"/>
      <c r="W51" s="148"/>
      <c r="X51" s="148"/>
      <c r="Y51" s="148"/>
    </row>
    <row r="52" spans="1:25" s="14" customFormat="1" ht="18" customHeight="1" x14ac:dyDescent="0.25">
      <c r="A52" s="148"/>
      <c r="B52" s="168"/>
      <c r="C52" s="189"/>
      <c r="D52" s="189"/>
      <c r="E52" s="201"/>
      <c r="F52" s="189"/>
      <c r="G52" s="189"/>
      <c r="H52" s="201"/>
      <c r="I52" s="189"/>
      <c r="J52" s="158" t="s">
        <v>99</v>
      </c>
      <c r="K52" s="201"/>
      <c r="L52" s="204"/>
      <c r="M52" s="205"/>
      <c r="N52" s="150" t="s">
        <v>66</v>
      </c>
      <c r="O52" s="210">
        <f>O20+O48</f>
        <v>11.6</v>
      </c>
      <c r="P52" s="156"/>
      <c r="Q52" s="148"/>
      <c r="R52" s="209"/>
      <c r="S52" s="209"/>
      <c r="T52" s="209"/>
      <c r="U52" s="148"/>
      <c r="V52" s="148"/>
      <c r="W52" s="148"/>
      <c r="X52" s="148"/>
      <c r="Y52" s="148"/>
    </row>
    <row r="53" spans="1:25" s="14" customFormat="1" ht="18" customHeight="1" x14ac:dyDescent="0.25">
      <c r="A53" s="148"/>
      <c r="B53" s="168"/>
      <c r="C53" s="189"/>
      <c r="D53" s="189"/>
      <c r="E53" s="201"/>
      <c r="F53" s="189"/>
      <c r="G53" s="189"/>
      <c r="H53" s="201"/>
      <c r="I53" s="189"/>
      <c r="J53" s="189" t="s">
        <v>100</v>
      </c>
      <c r="K53" s="201"/>
      <c r="L53" s="204"/>
      <c r="M53" s="205"/>
      <c r="N53" s="150" t="s">
        <v>66</v>
      </c>
      <c r="O53" s="210">
        <f>O39+O45</f>
        <v>0.19980004999997725</v>
      </c>
      <c r="P53" s="156"/>
      <c r="Q53" s="148"/>
      <c r="R53" s="209"/>
      <c r="S53" s="209"/>
      <c r="T53" s="209"/>
      <c r="U53" s="110"/>
      <c r="V53" s="148"/>
      <c r="W53" s="148"/>
      <c r="X53" s="148"/>
      <c r="Y53" s="148"/>
    </row>
    <row r="54" spans="1:25" s="4" customFormat="1" ht="18" customHeight="1" x14ac:dyDescent="0.25">
      <c r="A54" s="110"/>
      <c r="B54" s="168"/>
      <c r="C54" s="189"/>
      <c r="D54" s="189"/>
      <c r="E54" s="201"/>
      <c r="F54" s="189"/>
      <c r="G54" s="189"/>
      <c r="H54" s="201"/>
      <c r="I54" s="189"/>
      <c r="J54" s="189" t="s">
        <v>101</v>
      </c>
      <c r="K54" s="201"/>
      <c r="L54" s="204"/>
      <c r="M54" s="205"/>
      <c r="N54" s="150" t="s">
        <v>66</v>
      </c>
      <c r="O54" s="210">
        <f>O26+O47</f>
        <v>99949.800199949997</v>
      </c>
      <c r="P54" s="156"/>
      <c r="Q54" s="148"/>
      <c r="R54" s="211"/>
      <c r="S54" s="211"/>
      <c r="T54" s="211"/>
      <c r="U54" s="110"/>
      <c r="V54" s="110"/>
      <c r="W54" s="110"/>
      <c r="X54" s="110"/>
      <c r="Y54" s="110"/>
    </row>
    <row r="55" spans="1:25" s="4" customFormat="1" ht="18" customHeight="1" x14ac:dyDescent="0.25">
      <c r="A55" s="110"/>
      <c r="B55" s="168"/>
      <c r="C55" s="189"/>
      <c r="D55" s="189"/>
      <c r="E55" s="201"/>
      <c r="F55" s="189"/>
      <c r="G55" s="189"/>
      <c r="H55" s="201"/>
      <c r="I55" s="189"/>
      <c r="J55" s="158" t="s">
        <v>112</v>
      </c>
      <c r="K55" s="159"/>
      <c r="L55" s="161"/>
      <c r="M55" s="162"/>
      <c r="N55" s="185" t="s">
        <v>66</v>
      </c>
      <c r="O55" s="188">
        <f>100*O51/(O51+O53)</f>
        <v>99.482380608860225</v>
      </c>
      <c r="P55" s="156" t="s">
        <v>39</v>
      </c>
      <c r="Q55" s="148"/>
      <c r="R55" s="211"/>
      <c r="S55" s="211"/>
      <c r="T55" s="211"/>
      <c r="U55" s="110"/>
      <c r="V55" s="110"/>
      <c r="W55" s="110"/>
      <c r="X55" s="110"/>
      <c r="Y55" s="110"/>
    </row>
    <row r="56" spans="1:25" s="4" customFormat="1" ht="18" customHeight="1" x14ac:dyDescent="0.25">
      <c r="A56" s="110"/>
      <c r="B56" s="168"/>
      <c r="C56" s="150"/>
      <c r="D56" s="150"/>
      <c r="E56" s="151"/>
      <c r="F56" s="150"/>
      <c r="G56" s="150"/>
      <c r="H56" s="151"/>
      <c r="I56" s="150"/>
      <c r="J56" s="189" t="s">
        <v>80</v>
      </c>
      <c r="K56" s="151"/>
      <c r="L56" s="153"/>
      <c r="M56" s="154"/>
      <c r="N56" s="150" t="s">
        <v>66</v>
      </c>
      <c r="O56" s="202">
        <f>100*(O51+O54)/100000</f>
        <v>99.988200199949986</v>
      </c>
      <c r="P56" s="156" t="s">
        <v>39</v>
      </c>
      <c r="Q56" s="212"/>
      <c r="R56" s="211"/>
      <c r="S56" s="211"/>
      <c r="T56" s="211"/>
      <c r="U56" s="110"/>
      <c r="V56" s="110"/>
      <c r="W56" s="110"/>
      <c r="X56" s="110"/>
      <c r="Y56" s="110"/>
    </row>
    <row r="57" spans="1:25" s="4" customFormat="1" ht="18" customHeight="1" x14ac:dyDescent="0.25">
      <c r="A57" s="110"/>
      <c r="B57" s="213"/>
      <c r="C57" s="214"/>
      <c r="D57" s="214"/>
      <c r="E57" s="215"/>
      <c r="F57" s="214"/>
      <c r="G57" s="214"/>
      <c r="H57" s="215"/>
      <c r="I57" s="214"/>
      <c r="J57" s="214"/>
      <c r="K57" s="215"/>
      <c r="L57" s="216"/>
      <c r="M57" s="217"/>
      <c r="N57" s="214"/>
      <c r="O57" s="218"/>
      <c r="P57" s="219"/>
      <c r="Q57" s="212"/>
      <c r="R57" s="211"/>
      <c r="S57" s="211"/>
      <c r="T57" s="211"/>
      <c r="U57" s="110"/>
      <c r="V57" s="110"/>
      <c r="W57" s="110"/>
      <c r="X57" s="110"/>
      <c r="Y57" s="110"/>
    </row>
    <row r="58" spans="1:25" s="4" customFormat="1" ht="18" customHeight="1" x14ac:dyDescent="0.25">
      <c r="A58" s="110"/>
      <c r="B58" s="110"/>
      <c r="C58" s="110"/>
      <c r="D58" s="110"/>
      <c r="E58" s="110"/>
      <c r="F58" s="110"/>
      <c r="G58" s="110"/>
      <c r="H58" s="220"/>
      <c r="I58" s="110"/>
      <c r="J58" s="110"/>
      <c r="K58" s="110"/>
      <c r="L58" s="110"/>
      <c r="M58" s="110"/>
      <c r="N58" s="110"/>
      <c r="O58" s="220"/>
      <c r="P58" s="148"/>
      <c r="Q58" s="110"/>
      <c r="R58" s="211"/>
      <c r="S58" s="211"/>
      <c r="T58" s="211"/>
      <c r="U58" s="110"/>
      <c r="V58" s="110"/>
      <c r="W58" s="110"/>
      <c r="X58" s="110"/>
      <c r="Y58" s="110"/>
    </row>
    <row r="59" spans="1:25" ht="18" customHeight="1" x14ac:dyDescent="0.25">
      <c r="A59" s="110"/>
      <c r="B59" s="110"/>
      <c r="C59" s="110"/>
      <c r="D59" s="110"/>
      <c r="E59" s="110"/>
      <c r="F59" s="110"/>
      <c r="G59" s="110"/>
      <c r="H59" s="220"/>
      <c r="I59" s="110"/>
      <c r="J59" s="110"/>
      <c r="K59" s="110"/>
      <c r="L59" s="110"/>
      <c r="M59" s="110"/>
      <c r="N59" s="110"/>
      <c r="O59" s="220"/>
      <c r="P59" s="148"/>
      <c r="Q59" s="110"/>
      <c r="R59" s="211"/>
      <c r="S59" s="211"/>
      <c r="T59" s="211"/>
      <c r="U59" s="110"/>
      <c r="V59" s="110"/>
      <c r="W59" s="110"/>
      <c r="X59" s="110"/>
      <c r="Y59" s="110"/>
    </row>
  </sheetData>
  <sheetProtection algorithmName="SHA-512" hashValue="Y1v7GdGNdhFDhXRUYrEq52f3KyuQdYOnDCUHVSdroRJtA8kIGXJrwM1v2f2KdFy2Zyr9Ks1+VEojGnsarTuv0A==" saltValue="GvvysNFFZo1aDGcQ+IGlTQ==" spinCount="100000" sheet="1" objects="1" scenarios="1"/>
  <mergeCells count="1">
    <mergeCell ref="R4:T4"/>
  </mergeCells>
  <dataValidations count="2">
    <dataValidation type="decimal" errorStyle="information" allowBlank="1" showErrorMessage="1" errorTitle="Invalid entry" error="Value must be a number between 0 and 100" sqref="D4 D12 D7:D8" xr:uid="{00000000-0002-0000-0100-000000000000}">
      <formula1>0</formula1>
      <formula2>100</formula2>
    </dataValidation>
    <dataValidation type="decimal" errorStyle="information" allowBlank="1" showErrorMessage="1" errorTitle="Invalid entry" error="Value  must be a number between 0 and 100" sqref="D11" xr:uid="{00000000-0002-0000-0100-000001000000}">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73"/>
  <sheetViews>
    <sheetView showGridLines="0" showRowColHeaders="0" zoomScale="80" zoomScaleNormal="80" workbookViewId="0">
      <selection activeCell="D4" sqref="D4"/>
    </sheetView>
  </sheetViews>
  <sheetFormatPr defaultColWidth="8.7109375" defaultRowHeight="18" customHeight="1" x14ac:dyDescent="0.25"/>
  <cols>
    <col min="1" max="1" width="3.28515625" style="4" customWidth="1"/>
    <col min="2" max="3" width="8.7109375" style="4"/>
    <col min="4" max="4" width="9.140625" style="4" customWidth="1"/>
    <col min="5" max="7" width="8.7109375" style="4"/>
    <col min="8" max="8" width="8.85546875" style="4" bestFit="1" customWidth="1"/>
    <col min="9" max="10" width="8.7109375" style="4"/>
    <col min="11" max="11" width="12" style="4" bestFit="1" customWidth="1"/>
    <col min="12" max="12" width="8.85546875" style="4" bestFit="1" customWidth="1"/>
    <col min="13" max="14" width="8.7109375" style="4"/>
    <col min="15" max="15" width="3" style="4" customWidth="1"/>
    <col min="16" max="16" width="5.5703125" style="17" customWidth="1"/>
    <col min="17" max="17" width="2.140625" style="14" customWidth="1"/>
    <col min="18" max="18" width="13.42578125" style="18" customWidth="1"/>
    <col min="19" max="19" width="10.7109375" style="19" customWidth="1"/>
    <col min="20" max="25" width="8.7109375" style="4"/>
    <col min="26" max="26" width="14.42578125" style="4" customWidth="1"/>
    <col min="27" max="16384" width="8.7109375" style="4"/>
  </cols>
  <sheetData>
    <row r="1" spans="2:27" ht="24.95" customHeight="1" x14ac:dyDescent="0.25">
      <c r="B1" s="98" t="s">
        <v>146</v>
      </c>
      <c r="C1" s="110"/>
      <c r="D1" s="110"/>
      <c r="E1" s="110"/>
      <c r="F1" s="110"/>
      <c r="G1" s="110"/>
      <c r="H1" s="110"/>
      <c r="I1" s="110"/>
      <c r="J1" s="110"/>
      <c r="K1" s="110"/>
      <c r="L1" s="110"/>
      <c r="M1" s="110"/>
      <c r="N1" s="110"/>
      <c r="O1" s="110"/>
      <c r="P1" s="220"/>
      <c r="Q1" s="148"/>
      <c r="R1" s="221"/>
      <c r="S1" s="222"/>
    </row>
    <row r="2" spans="2:27" ht="18" customHeight="1" x14ac:dyDescent="0.25">
      <c r="B2" s="20" t="s">
        <v>107</v>
      </c>
      <c r="C2" s="21"/>
      <c r="D2" s="21"/>
      <c r="E2" s="21"/>
      <c r="F2" s="21"/>
      <c r="G2" s="21"/>
      <c r="H2" s="21"/>
      <c r="I2" s="21"/>
      <c r="J2" s="21"/>
      <c r="K2" s="21"/>
      <c r="L2" s="21"/>
      <c r="M2" s="21"/>
      <c r="N2" s="21"/>
      <c r="O2" s="21"/>
      <c r="P2" s="22"/>
      <c r="Q2" s="21"/>
      <c r="R2" s="22"/>
      <c r="S2" s="23"/>
    </row>
    <row r="3" spans="2:27" ht="18" customHeight="1" x14ac:dyDescent="0.25">
      <c r="B3" s="24" t="s">
        <v>104</v>
      </c>
      <c r="C3" s="25"/>
      <c r="D3" s="25"/>
      <c r="E3" s="25"/>
      <c r="F3" s="25"/>
      <c r="G3" s="25"/>
      <c r="H3" s="25"/>
      <c r="I3" s="25"/>
      <c r="J3" s="25"/>
      <c r="K3" s="25"/>
      <c r="L3" s="25"/>
      <c r="M3" s="25"/>
      <c r="N3" s="25"/>
      <c r="O3" s="25"/>
      <c r="P3" s="26"/>
      <c r="Q3" s="25"/>
      <c r="R3" s="26"/>
      <c r="S3" s="27"/>
      <c r="T3" s="5"/>
      <c r="U3" s="6"/>
      <c r="V3" s="6"/>
      <c r="W3" s="6"/>
      <c r="X3" s="6"/>
      <c r="Y3" s="6"/>
      <c r="Z3" s="6"/>
      <c r="AA3" s="7"/>
    </row>
    <row r="4" spans="2:27" ht="18" customHeight="1" x14ac:dyDescent="0.25">
      <c r="B4" s="28" t="s">
        <v>3</v>
      </c>
      <c r="C4" s="29"/>
      <c r="D4" s="8">
        <v>0.05</v>
      </c>
      <c r="E4" s="29"/>
      <c r="F4" s="29"/>
      <c r="G4" s="29"/>
      <c r="H4" s="29"/>
      <c r="I4" s="29"/>
      <c r="J4" s="29"/>
      <c r="K4" s="29"/>
      <c r="L4" s="29"/>
      <c r="M4" s="29"/>
      <c r="N4" s="29"/>
      <c r="O4" s="29"/>
      <c r="P4" s="30"/>
      <c r="Q4" s="29"/>
      <c r="R4" s="30"/>
      <c r="S4" s="27"/>
      <c r="T4" s="9"/>
      <c r="U4" s="10"/>
      <c r="V4" s="10"/>
      <c r="W4" s="10"/>
      <c r="X4" s="10"/>
      <c r="Y4" s="10"/>
      <c r="Z4" s="10"/>
    </row>
    <row r="5" spans="2:27" ht="18" customHeight="1" x14ac:dyDescent="0.25">
      <c r="B5" s="28"/>
      <c r="C5" s="29"/>
      <c r="D5" s="29"/>
      <c r="E5" s="29"/>
      <c r="F5" s="29"/>
      <c r="G5" s="29"/>
      <c r="H5" s="29"/>
      <c r="I5" s="29"/>
      <c r="J5" s="29"/>
      <c r="K5" s="29"/>
      <c r="L5" s="29"/>
      <c r="M5" s="29"/>
      <c r="N5" s="29"/>
      <c r="O5" s="29"/>
      <c r="P5" s="30"/>
      <c r="Q5" s="29"/>
      <c r="R5" s="30"/>
      <c r="S5" s="27"/>
      <c r="T5" s="9"/>
      <c r="U5" s="10"/>
      <c r="V5" s="10"/>
      <c r="W5" s="10"/>
      <c r="X5" s="10"/>
      <c r="Y5" s="10"/>
      <c r="Z5" s="10"/>
    </row>
    <row r="6" spans="2:27" s="7" customFormat="1" ht="18" customHeight="1" x14ac:dyDescent="0.25">
      <c r="B6" s="24" t="s">
        <v>127</v>
      </c>
      <c r="C6" s="31"/>
      <c r="D6" s="31"/>
      <c r="E6" s="31"/>
      <c r="F6" s="31"/>
      <c r="G6" s="31"/>
      <c r="H6" s="31"/>
      <c r="I6" s="31"/>
      <c r="J6" s="31"/>
      <c r="K6" s="31"/>
      <c r="L6" s="31"/>
      <c r="M6" s="31"/>
      <c r="N6" s="31"/>
      <c r="O6" s="31"/>
      <c r="P6" s="32"/>
      <c r="Q6" s="31"/>
      <c r="R6" s="32"/>
      <c r="S6" s="33"/>
      <c r="T6" s="9"/>
      <c r="U6" s="10"/>
      <c r="V6" s="10"/>
      <c r="W6" s="10"/>
      <c r="X6" s="10"/>
      <c r="Y6" s="10"/>
      <c r="Z6" s="10"/>
      <c r="AA6" s="4"/>
    </row>
    <row r="7" spans="2:27" ht="18" customHeight="1" x14ac:dyDescent="0.25">
      <c r="B7" s="28" t="s">
        <v>4</v>
      </c>
      <c r="C7" s="29"/>
      <c r="D7" s="8">
        <v>80</v>
      </c>
      <c r="E7" s="31" t="s">
        <v>89</v>
      </c>
      <c r="F7" s="29"/>
      <c r="G7" s="29"/>
      <c r="H7" s="29"/>
      <c r="I7" s="29"/>
      <c r="J7" s="29"/>
      <c r="K7" s="29"/>
      <c r="L7" s="29"/>
      <c r="M7" s="29"/>
      <c r="N7" s="29"/>
      <c r="O7" s="29"/>
      <c r="P7" s="30"/>
      <c r="Q7" s="29"/>
      <c r="R7" s="30"/>
      <c r="S7" s="27"/>
      <c r="T7" s="9"/>
      <c r="U7" s="10"/>
      <c r="V7" s="10"/>
      <c r="W7" s="10"/>
      <c r="X7" s="10"/>
      <c r="Y7" s="10"/>
      <c r="Z7" s="10"/>
    </row>
    <row r="8" spans="2:27" ht="18" customHeight="1" x14ac:dyDescent="0.25">
      <c r="B8" s="28" t="s">
        <v>5</v>
      </c>
      <c r="C8" s="29"/>
      <c r="D8" s="8">
        <v>99.9</v>
      </c>
      <c r="E8" s="31" t="s">
        <v>125</v>
      </c>
      <c r="F8" s="29"/>
      <c r="G8" s="29"/>
      <c r="H8" s="29"/>
      <c r="I8" s="29"/>
      <c r="J8" s="29"/>
      <c r="K8" s="29"/>
      <c r="L8" s="29"/>
      <c r="M8" s="29"/>
      <c r="N8" s="29"/>
      <c r="O8" s="29"/>
      <c r="P8" s="30"/>
      <c r="Q8" s="29"/>
      <c r="R8" s="30"/>
      <c r="S8" s="27"/>
      <c r="T8" s="9"/>
      <c r="U8" s="10"/>
      <c r="V8" s="10"/>
      <c r="W8" s="10"/>
      <c r="X8" s="10"/>
      <c r="Y8" s="10"/>
      <c r="Z8" s="10"/>
    </row>
    <row r="9" spans="2:27" ht="18" customHeight="1" x14ac:dyDescent="0.25">
      <c r="B9" s="28"/>
      <c r="C9" s="29"/>
      <c r="D9" s="29"/>
      <c r="E9" s="31"/>
      <c r="F9" s="29"/>
      <c r="G9" s="29"/>
      <c r="H9" s="29"/>
      <c r="I9" s="29"/>
      <c r="J9" s="29"/>
      <c r="K9" s="29"/>
      <c r="L9" s="29"/>
      <c r="M9" s="29"/>
      <c r="N9" s="29"/>
      <c r="O9" s="29"/>
      <c r="P9" s="30"/>
      <c r="Q9" s="29"/>
      <c r="R9" s="30"/>
      <c r="S9" s="27"/>
      <c r="T9" s="9"/>
      <c r="U9" s="10"/>
      <c r="V9" s="10"/>
      <c r="W9" s="10"/>
      <c r="X9" s="10"/>
      <c r="Y9" s="10"/>
      <c r="Z9" s="10"/>
    </row>
    <row r="10" spans="2:27" s="13" customFormat="1" ht="18" customHeight="1" x14ac:dyDescent="0.25">
      <c r="B10" s="24" t="s">
        <v>128</v>
      </c>
      <c r="C10" s="31"/>
      <c r="D10" s="31"/>
      <c r="E10" s="31"/>
      <c r="F10" s="31"/>
      <c r="G10" s="31"/>
      <c r="H10" s="31"/>
      <c r="I10" s="31"/>
      <c r="J10" s="31"/>
      <c r="K10" s="31"/>
      <c r="L10" s="31"/>
      <c r="M10" s="31"/>
      <c r="N10" s="31"/>
      <c r="O10" s="31"/>
      <c r="P10" s="32"/>
      <c r="Q10" s="31"/>
      <c r="R10" s="32"/>
      <c r="S10" s="33"/>
      <c r="T10" s="11"/>
      <c r="U10" s="12"/>
      <c r="V10" s="12"/>
      <c r="W10" s="12"/>
      <c r="X10" s="12"/>
      <c r="Y10" s="12"/>
      <c r="Z10" s="12"/>
    </row>
    <row r="11" spans="2:27" ht="18" customHeight="1" x14ac:dyDescent="0.25">
      <c r="B11" s="28" t="s">
        <v>4</v>
      </c>
      <c r="C11" s="29"/>
      <c r="D11" s="8">
        <v>80</v>
      </c>
      <c r="E11" s="31" t="s">
        <v>89</v>
      </c>
      <c r="F11" s="29"/>
      <c r="G11" s="29"/>
      <c r="H11" s="29"/>
      <c r="I11" s="29"/>
      <c r="J11" s="29"/>
      <c r="K11" s="29"/>
      <c r="L11" s="29"/>
      <c r="M11" s="29"/>
      <c r="N11" s="29"/>
      <c r="O11" s="29"/>
      <c r="P11" s="30"/>
      <c r="Q11" s="29"/>
      <c r="R11" s="30"/>
      <c r="S11" s="27"/>
      <c r="T11" s="9"/>
      <c r="U11" s="10"/>
      <c r="V11" s="10"/>
      <c r="W11" s="10"/>
      <c r="X11" s="10"/>
      <c r="Y11" s="10"/>
      <c r="Z11" s="10"/>
    </row>
    <row r="12" spans="2:27" ht="18" customHeight="1" x14ac:dyDescent="0.25">
      <c r="B12" s="28" t="s">
        <v>5</v>
      </c>
      <c r="C12" s="29"/>
      <c r="D12" s="8">
        <v>99.9</v>
      </c>
      <c r="E12" s="31" t="s">
        <v>90</v>
      </c>
      <c r="F12" s="29"/>
      <c r="G12" s="29"/>
      <c r="H12" s="29"/>
      <c r="I12" s="29"/>
      <c r="J12" s="29"/>
      <c r="K12" s="29"/>
      <c r="L12" s="29"/>
      <c r="M12" s="29"/>
      <c r="N12" s="29"/>
      <c r="O12" s="29"/>
      <c r="P12" s="30"/>
      <c r="Q12" s="29"/>
      <c r="R12" s="30"/>
      <c r="S12" s="27"/>
      <c r="T12" s="9"/>
      <c r="U12" s="10"/>
      <c r="V12" s="10"/>
      <c r="W12" s="10"/>
      <c r="X12" s="10"/>
      <c r="Y12" s="10"/>
      <c r="Z12" s="10"/>
    </row>
    <row r="13" spans="2:27" ht="18" customHeight="1" x14ac:dyDescent="0.25">
      <c r="B13" s="28"/>
      <c r="C13" s="29"/>
      <c r="D13" s="29"/>
      <c r="E13" s="29"/>
      <c r="F13" s="29"/>
      <c r="G13" s="29"/>
      <c r="H13" s="29"/>
      <c r="I13" s="29"/>
      <c r="J13" s="29"/>
      <c r="K13" s="29"/>
      <c r="L13" s="29"/>
      <c r="M13" s="29"/>
      <c r="N13" s="29"/>
      <c r="O13" s="29"/>
      <c r="P13" s="30"/>
      <c r="Q13" s="29"/>
      <c r="R13" s="30"/>
      <c r="S13" s="27"/>
      <c r="T13" s="9"/>
      <c r="U13" s="10"/>
      <c r="V13" s="10"/>
      <c r="W13" s="10"/>
      <c r="X13" s="10"/>
      <c r="Y13" s="10"/>
      <c r="Z13" s="10"/>
    </row>
    <row r="14" spans="2:27" ht="18" customHeight="1" x14ac:dyDescent="0.25">
      <c r="B14" s="34" t="s">
        <v>93</v>
      </c>
      <c r="C14" s="35"/>
      <c r="D14" s="35"/>
      <c r="E14" s="35"/>
      <c r="F14" s="35"/>
      <c r="G14" s="35"/>
      <c r="H14" s="35"/>
      <c r="I14" s="35"/>
      <c r="J14" s="35"/>
      <c r="K14" s="35"/>
      <c r="L14" s="35"/>
      <c r="M14" s="35"/>
      <c r="N14" s="35"/>
      <c r="O14" s="35"/>
      <c r="P14" s="36"/>
      <c r="Q14" s="35"/>
      <c r="R14" s="36"/>
      <c r="S14" s="37"/>
      <c r="T14" s="9"/>
      <c r="U14" s="10"/>
      <c r="V14" s="10"/>
      <c r="W14" s="10"/>
      <c r="X14" s="10"/>
      <c r="Y14" s="10"/>
      <c r="Z14" s="10"/>
    </row>
    <row r="15" spans="2:27" ht="18" customHeight="1" x14ac:dyDescent="0.25">
      <c r="B15" s="38" t="s">
        <v>102</v>
      </c>
      <c r="C15" s="39"/>
      <c r="D15" s="39"/>
      <c r="E15" s="39"/>
      <c r="F15" s="39"/>
      <c r="G15" s="39"/>
      <c r="H15" s="39"/>
      <c r="I15" s="39"/>
      <c r="J15" s="39"/>
      <c r="K15" s="39"/>
      <c r="L15" s="39"/>
      <c r="M15" s="39"/>
      <c r="N15" s="40"/>
      <c r="O15" s="41"/>
      <c r="P15" s="42"/>
      <c r="Q15" s="41"/>
      <c r="R15" s="41"/>
      <c r="S15" s="43"/>
      <c r="T15" s="9"/>
      <c r="U15" s="10"/>
      <c r="V15" s="10"/>
      <c r="W15" s="10"/>
      <c r="X15" s="10"/>
      <c r="Y15" s="10"/>
      <c r="Z15" s="10"/>
    </row>
    <row r="16" spans="2:27" s="14" customFormat="1" ht="18" customHeight="1" x14ac:dyDescent="0.25">
      <c r="B16" s="44" t="s">
        <v>0</v>
      </c>
      <c r="C16" s="39"/>
      <c r="D16" s="39"/>
      <c r="E16" s="39"/>
      <c r="F16" s="39"/>
      <c r="G16" s="39"/>
      <c r="H16" s="39"/>
      <c r="I16" s="39"/>
      <c r="J16" s="39"/>
      <c r="K16" s="39"/>
      <c r="L16" s="39"/>
      <c r="M16" s="39"/>
      <c r="N16" s="39"/>
      <c r="O16" s="39"/>
      <c r="P16" s="45">
        <f>L31</f>
        <v>1.001401461344642E-2</v>
      </c>
      <c r="Q16" s="39" t="s">
        <v>39</v>
      </c>
      <c r="R16" s="42" t="s">
        <v>42</v>
      </c>
      <c r="S16" s="46">
        <f>1/(P16/100)</f>
        <v>9986.0050000050906</v>
      </c>
      <c r="T16" s="9"/>
      <c r="U16" s="10"/>
      <c r="V16" s="10"/>
      <c r="W16" s="10"/>
      <c r="X16" s="10"/>
      <c r="Y16" s="10"/>
      <c r="Z16" s="10"/>
    </row>
    <row r="17" spans="2:26" s="14" customFormat="1" ht="18" customHeight="1" x14ac:dyDescent="0.25">
      <c r="B17" s="44" t="s">
        <v>6</v>
      </c>
      <c r="C17" s="39"/>
      <c r="D17" s="39"/>
      <c r="E17" s="39"/>
      <c r="F17" s="39"/>
      <c r="G17" s="39"/>
      <c r="H17" s="39"/>
      <c r="I17" s="39"/>
      <c r="J17" s="39"/>
      <c r="K17" s="39"/>
      <c r="L17" s="39"/>
      <c r="M17" s="39"/>
      <c r="N17" s="39"/>
      <c r="O17" s="39"/>
      <c r="P17" s="45">
        <f>L29</f>
        <v>28.581636298676464</v>
      </c>
      <c r="Q17" s="39" t="s">
        <v>39</v>
      </c>
      <c r="R17" s="42" t="s">
        <v>42</v>
      </c>
      <c r="S17" s="46">
        <f t="shared" ref="S17:S20" si="0">1/(P17/100)</f>
        <v>3.4987500000002001</v>
      </c>
      <c r="T17" s="9"/>
      <c r="U17" s="10"/>
      <c r="V17" s="10"/>
      <c r="W17" s="10"/>
      <c r="X17" s="10"/>
      <c r="Y17" s="10"/>
      <c r="Z17" s="10"/>
    </row>
    <row r="18" spans="2:26" s="15" customFormat="1" ht="18" customHeight="1" x14ac:dyDescent="0.25">
      <c r="B18" s="44" t="s">
        <v>1</v>
      </c>
      <c r="C18" s="39"/>
      <c r="D18" s="39"/>
      <c r="E18" s="39"/>
      <c r="F18" s="39"/>
      <c r="G18" s="39"/>
      <c r="H18" s="39"/>
      <c r="I18" s="39"/>
      <c r="J18" s="39"/>
      <c r="K18" s="39"/>
      <c r="L18" s="39"/>
      <c r="M18" s="39"/>
      <c r="N18" s="39"/>
      <c r="O18" s="39"/>
      <c r="P18" s="45">
        <f>L52</f>
        <v>2.0049683124745421E-3</v>
      </c>
      <c r="Q18" s="39" t="s">
        <v>39</v>
      </c>
      <c r="R18" s="42" t="s">
        <v>42</v>
      </c>
      <c r="S18" s="46">
        <f t="shared" si="0"/>
        <v>49876.099975155965</v>
      </c>
      <c r="T18" s="9"/>
      <c r="U18" s="10"/>
      <c r="V18" s="10"/>
      <c r="W18" s="10"/>
      <c r="X18" s="10"/>
      <c r="Y18" s="10"/>
      <c r="Z18" s="10"/>
    </row>
    <row r="19" spans="2:26" s="16" customFormat="1" ht="18" customHeight="1" x14ac:dyDescent="0.25">
      <c r="B19" s="44" t="s">
        <v>7</v>
      </c>
      <c r="C19" s="39"/>
      <c r="D19" s="39"/>
      <c r="E19" s="39"/>
      <c r="F19" s="39"/>
      <c r="G19" s="39"/>
      <c r="H19" s="39"/>
      <c r="I19" s="39"/>
      <c r="J19" s="39"/>
      <c r="K19" s="39"/>
      <c r="L19" s="39"/>
      <c r="M19" s="39"/>
      <c r="N19" s="39"/>
      <c r="O19" s="39"/>
      <c r="P19" s="45">
        <f>L40</f>
        <v>99.688628798487201</v>
      </c>
      <c r="Q19" s="39" t="s">
        <v>39</v>
      </c>
      <c r="R19" s="42" t="s">
        <v>42</v>
      </c>
      <c r="S19" s="46">
        <f t="shared" si="0"/>
        <v>1.0031234375000002</v>
      </c>
      <c r="T19" s="9"/>
      <c r="U19" s="10"/>
      <c r="V19" s="10"/>
      <c r="W19" s="10"/>
      <c r="X19" s="10"/>
      <c r="Y19" s="10"/>
      <c r="Z19" s="10"/>
    </row>
    <row r="20" spans="2:26" s="14" customFormat="1" ht="18" customHeight="1" x14ac:dyDescent="0.25">
      <c r="B20" s="44" t="s">
        <v>2</v>
      </c>
      <c r="C20" s="39"/>
      <c r="D20" s="39"/>
      <c r="E20" s="39"/>
      <c r="F20" s="39"/>
      <c r="G20" s="39"/>
      <c r="H20" s="39"/>
      <c r="I20" s="39"/>
      <c r="J20" s="39"/>
      <c r="K20" s="39"/>
      <c r="L20" s="39"/>
      <c r="M20" s="39"/>
      <c r="N20" s="39"/>
      <c r="O20" s="39"/>
      <c r="P20" s="45">
        <f>L42</f>
        <v>7.4177063432046779</v>
      </c>
      <c r="Q20" s="39" t="s">
        <v>39</v>
      </c>
      <c r="R20" s="42" t="s">
        <v>42</v>
      </c>
      <c r="S20" s="46">
        <f t="shared" si="0"/>
        <v>13.481256250000984</v>
      </c>
      <c r="T20" s="10"/>
      <c r="U20" s="10"/>
      <c r="V20" s="10"/>
      <c r="W20" s="10"/>
      <c r="X20" s="10"/>
      <c r="Y20" s="10"/>
      <c r="Z20" s="10"/>
    </row>
    <row r="21" spans="2:26" s="14" customFormat="1" ht="18" customHeight="1" x14ac:dyDescent="0.25">
      <c r="B21" s="44" t="s">
        <v>58</v>
      </c>
      <c r="C21" s="39"/>
      <c r="D21" s="39"/>
      <c r="E21" s="39"/>
      <c r="F21" s="39"/>
      <c r="G21" s="39"/>
      <c r="H21" s="39"/>
      <c r="I21" s="39"/>
      <c r="J21" s="39"/>
      <c r="K21" s="39"/>
      <c r="L21" s="39"/>
      <c r="M21" s="39"/>
      <c r="N21" s="39"/>
      <c r="O21" s="39"/>
      <c r="P21" s="45">
        <f>L60</f>
        <v>98.463809945892379</v>
      </c>
      <c r="Q21" s="39" t="s">
        <v>39</v>
      </c>
      <c r="R21" s="42" t="s">
        <v>42</v>
      </c>
      <c r="S21" s="46">
        <f t="shared" ref="S21:S22" si="1">1/(P21/100)</f>
        <v>1.0156015703125014</v>
      </c>
      <c r="T21" s="10"/>
      <c r="U21" s="10"/>
      <c r="V21" s="10"/>
      <c r="W21" s="10"/>
      <c r="X21" s="10"/>
      <c r="Y21" s="10"/>
      <c r="Z21" s="10"/>
    </row>
    <row r="22" spans="2:26" s="14" customFormat="1" ht="18" customHeight="1" x14ac:dyDescent="0.25">
      <c r="B22" s="44" t="s">
        <v>59</v>
      </c>
      <c r="C22" s="39"/>
      <c r="D22" s="39"/>
      <c r="E22" s="39"/>
      <c r="F22" s="39"/>
      <c r="G22" s="39"/>
      <c r="H22" s="39"/>
      <c r="I22" s="39"/>
      <c r="J22" s="39"/>
      <c r="K22" s="39"/>
      <c r="L22" s="39"/>
      <c r="M22" s="39"/>
      <c r="N22" s="39"/>
      <c r="O22" s="39"/>
      <c r="P22" s="45">
        <f>L62</f>
        <v>1.5786846013024269</v>
      </c>
      <c r="Q22" s="39" t="s">
        <v>39</v>
      </c>
      <c r="R22" s="42" t="s">
        <v>42</v>
      </c>
      <c r="S22" s="46">
        <f t="shared" si="1"/>
        <v>63.343874968755145</v>
      </c>
      <c r="T22" s="10"/>
      <c r="U22" s="10"/>
      <c r="V22" s="10"/>
      <c r="W22" s="10"/>
      <c r="X22" s="10"/>
      <c r="Y22" s="10"/>
      <c r="Z22" s="10"/>
    </row>
    <row r="23" spans="2:26" s="14" customFormat="1" ht="18" customHeight="1" x14ac:dyDescent="0.25">
      <c r="B23" s="47"/>
      <c r="C23" s="48"/>
      <c r="D23" s="48"/>
      <c r="E23" s="48"/>
      <c r="F23" s="48"/>
      <c r="G23" s="48"/>
      <c r="H23" s="48"/>
      <c r="I23" s="48"/>
      <c r="J23" s="48"/>
      <c r="K23" s="48"/>
      <c r="L23" s="48"/>
      <c r="M23" s="48"/>
      <c r="N23" s="48"/>
      <c r="O23" s="48"/>
      <c r="P23" s="49"/>
      <c r="Q23" s="48"/>
      <c r="R23" s="49"/>
      <c r="S23" s="50"/>
      <c r="T23" s="10"/>
      <c r="U23" s="10"/>
      <c r="V23" s="10"/>
      <c r="W23" s="10"/>
      <c r="X23" s="10"/>
      <c r="Y23" s="10"/>
      <c r="Z23" s="10"/>
    </row>
    <row r="24" spans="2:26" s="14" customFormat="1" ht="18" hidden="1" customHeight="1" x14ac:dyDescent="0.25">
      <c r="B24" s="51" t="s">
        <v>41</v>
      </c>
      <c r="C24" s="52"/>
      <c r="D24" s="52"/>
      <c r="E24" s="52"/>
      <c r="F24" s="52"/>
      <c r="G24" s="52"/>
      <c r="H24" s="52"/>
      <c r="I24" s="52"/>
      <c r="J24" s="52"/>
      <c r="K24" s="52"/>
      <c r="L24" s="52"/>
      <c r="M24" s="52"/>
      <c r="N24" s="52"/>
      <c r="O24" s="52"/>
      <c r="P24" s="53"/>
      <c r="Q24" s="52"/>
      <c r="R24" s="53"/>
      <c r="S24" s="54"/>
      <c r="T24" s="10"/>
      <c r="U24" s="10"/>
      <c r="V24" s="10"/>
      <c r="W24" s="10"/>
      <c r="X24" s="10"/>
      <c r="Y24" s="10"/>
      <c r="Z24" s="10"/>
    </row>
    <row r="25" spans="2:26" s="14" customFormat="1" ht="18" hidden="1" customHeight="1" x14ac:dyDescent="0.25">
      <c r="B25" s="55"/>
      <c r="C25" s="56"/>
      <c r="D25" s="56" t="s">
        <v>8</v>
      </c>
      <c r="E25" s="56"/>
      <c r="F25" s="56"/>
      <c r="G25" s="56"/>
      <c r="H25" s="56"/>
      <c r="I25" s="56"/>
      <c r="J25" s="56"/>
      <c r="K25" s="56"/>
      <c r="L25" s="56"/>
      <c r="M25" s="56"/>
      <c r="N25" s="56"/>
      <c r="O25" s="56"/>
      <c r="P25" s="57"/>
      <c r="Q25" s="56"/>
      <c r="R25" s="57"/>
      <c r="S25" s="58"/>
      <c r="T25" s="10"/>
      <c r="U25" s="10"/>
      <c r="V25" s="10"/>
      <c r="W25" s="10"/>
      <c r="X25" s="10"/>
      <c r="Y25" s="10"/>
      <c r="Z25" s="10"/>
    </row>
    <row r="26" spans="2:26" s="14" customFormat="1" ht="18" hidden="1" customHeight="1" x14ac:dyDescent="0.25">
      <c r="B26" s="55"/>
      <c r="C26" s="56"/>
      <c r="D26" s="56" t="s">
        <v>9</v>
      </c>
      <c r="E26" s="56" t="s">
        <v>10</v>
      </c>
      <c r="F26" s="56"/>
      <c r="G26" s="56"/>
      <c r="H26" s="56"/>
      <c r="I26" s="56" t="s">
        <v>22</v>
      </c>
      <c r="J26" s="56"/>
      <c r="K26" s="56"/>
      <c r="L26" s="56"/>
      <c r="M26" s="56"/>
      <c r="N26" s="56"/>
      <c r="O26" s="56"/>
      <c r="P26" s="57"/>
      <c r="Q26" s="56"/>
      <c r="R26" s="57"/>
      <c r="S26" s="58"/>
      <c r="T26" s="10"/>
      <c r="U26" s="10"/>
      <c r="V26" s="10"/>
      <c r="W26" s="10"/>
      <c r="X26" s="10"/>
      <c r="Y26" s="10"/>
      <c r="Z26" s="10"/>
    </row>
    <row r="27" spans="2:26" s="14" customFormat="1" ht="18" hidden="1" customHeight="1" x14ac:dyDescent="0.25">
      <c r="B27" s="55"/>
      <c r="C27" s="56" t="s">
        <v>11</v>
      </c>
      <c r="D27" s="56" t="s">
        <v>13</v>
      </c>
      <c r="E27" s="56" t="s">
        <v>14</v>
      </c>
      <c r="F27" s="56" t="s">
        <v>17</v>
      </c>
      <c r="G27" s="56"/>
      <c r="H27" s="56"/>
      <c r="I27" s="56" t="s">
        <v>23</v>
      </c>
      <c r="J27" s="56" t="s">
        <v>27</v>
      </c>
      <c r="K27" s="56"/>
      <c r="L27" s="56"/>
      <c r="M27" s="56"/>
      <c r="N27" s="56"/>
      <c r="O27" s="56"/>
      <c r="P27" s="57"/>
      <c r="Q27" s="56"/>
      <c r="R27" s="57"/>
      <c r="S27" s="58"/>
      <c r="T27" s="10"/>
      <c r="U27" s="10"/>
      <c r="V27" s="10"/>
      <c r="W27" s="10"/>
      <c r="X27" s="10"/>
      <c r="Y27" s="10"/>
      <c r="Z27" s="10"/>
    </row>
    <row r="28" spans="2:26" s="14" customFormat="1" ht="18" hidden="1" customHeight="1" x14ac:dyDescent="0.25">
      <c r="B28" s="55"/>
      <c r="C28" s="56" t="s">
        <v>12</v>
      </c>
      <c r="D28" s="56" t="s">
        <v>15</v>
      </c>
      <c r="E28" s="56" t="s">
        <v>16</v>
      </c>
      <c r="F28" s="56" t="s">
        <v>18</v>
      </c>
      <c r="G28" s="56"/>
      <c r="H28" s="56"/>
      <c r="I28" s="56" t="s">
        <v>24</v>
      </c>
      <c r="J28" s="56" t="s">
        <v>28</v>
      </c>
      <c r="K28" s="56"/>
      <c r="L28" s="56"/>
      <c r="M28" s="56"/>
      <c r="N28" s="56"/>
      <c r="O28" s="56"/>
      <c r="P28" s="57"/>
      <c r="Q28" s="56"/>
      <c r="R28" s="57"/>
      <c r="S28" s="58"/>
      <c r="T28" s="6"/>
      <c r="U28" s="6"/>
      <c r="V28" s="6"/>
      <c r="W28" s="6"/>
      <c r="X28" s="6"/>
      <c r="Y28" s="6"/>
      <c r="Z28" s="6"/>
    </row>
    <row r="29" spans="2:26" s="14" customFormat="1" ht="18" hidden="1" customHeight="1" x14ac:dyDescent="0.25">
      <c r="B29" s="55"/>
      <c r="C29" s="56"/>
      <c r="D29" s="56" t="s">
        <v>19</v>
      </c>
      <c r="E29" s="56" t="s">
        <v>20</v>
      </c>
      <c r="F29" s="59" t="s">
        <v>21</v>
      </c>
      <c r="G29" s="56"/>
      <c r="H29" s="56"/>
      <c r="I29" s="56" t="s">
        <v>25</v>
      </c>
      <c r="J29" s="56" t="s">
        <v>29</v>
      </c>
      <c r="K29" s="56">
        <f>D33/(D33+D34)</f>
        <v>0.28581636298676466</v>
      </c>
      <c r="L29" s="60">
        <f>K29*100</f>
        <v>28.581636298676464</v>
      </c>
      <c r="M29" s="56"/>
      <c r="N29" s="60"/>
      <c r="O29" s="56"/>
      <c r="P29" s="57"/>
      <c r="Q29" s="56"/>
      <c r="R29" s="57"/>
      <c r="S29" s="58"/>
      <c r="T29" s="10"/>
      <c r="U29" s="10"/>
      <c r="V29" s="10"/>
      <c r="W29" s="10"/>
      <c r="X29" s="10"/>
      <c r="Y29" s="10"/>
      <c r="Z29" s="10"/>
    </row>
    <row r="30" spans="2:26" s="14" customFormat="1" ht="18" hidden="1" customHeight="1" x14ac:dyDescent="0.25">
      <c r="B30" s="55"/>
      <c r="C30" s="56"/>
      <c r="D30" s="56"/>
      <c r="E30" s="56"/>
      <c r="F30" s="56"/>
      <c r="G30" s="56"/>
      <c r="H30" s="56"/>
      <c r="I30" s="56" t="s">
        <v>26</v>
      </c>
      <c r="J30" s="56" t="s">
        <v>30</v>
      </c>
      <c r="K30" s="56">
        <f>D36/(D36+D35)</f>
        <v>0.99989985985386554</v>
      </c>
      <c r="L30" s="60">
        <f t="shared" ref="L30:L31" si="2">K30*100</f>
        <v>99.989985985386554</v>
      </c>
      <c r="M30" s="56"/>
      <c r="N30" s="56"/>
      <c r="O30" s="56"/>
      <c r="P30" s="57"/>
      <c r="Q30" s="56"/>
      <c r="R30" s="57"/>
      <c r="S30" s="58"/>
      <c r="T30" s="10"/>
      <c r="U30" s="10"/>
      <c r="V30" s="10"/>
      <c r="W30" s="10"/>
      <c r="X30" s="10"/>
      <c r="Y30" s="10"/>
      <c r="Z30" s="10"/>
    </row>
    <row r="31" spans="2:26" s="14" customFormat="1" ht="18" hidden="1" customHeight="1" x14ac:dyDescent="0.25">
      <c r="B31" s="55" t="s">
        <v>9</v>
      </c>
      <c r="C31" s="56" t="s">
        <v>32</v>
      </c>
      <c r="D31" s="61">
        <f>D4*10000/100</f>
        <v>5</v>
      </c>
      <c r="E31" s="56"/>
      <c r="F31" s="56"/>
      <c r="G31" s="56"/>
      <c r="H31" s="56"/>
      <c r="I31" s="56" t="s">
        <v>31</v>
      </c>
      <c r="J31" s="56"/>
      <c r="K31" s="56">
        <f>1-K30</f>
        <v>1.001401461344642E-4</v>
      </c>
      <c r="L31" s="60">
        <f t="shared" si="2"/>
        <v>1.001401461344642E-2</v>
      </c>
      <c r="M31" s="56"/>
      <c r="N31" s="62"/>
      <c r="O31" s="56"/>
      <c r="P31" s="57"/>
      <c r="Q31" s="56"/>
      <c r="R31" s="57"/>
      <c r="S31" s="58"/>
      <c r="T31" s="10"/>
      <c r="U31" s="10"/>
      <c r="V31" s="10"/>
      <c r="W31" s="10"/>
      <c r="X31" s="10"/>
      <c r="Y31" s="10"/>
      <c r="Z31" s="10"/>
    </row>
    <row r="32" spans="2:26" s="14" customFormat="1" ht="18" hidden="1" customHeight="1" x14ac:dyDescent="0.25">
      <c r="B32" s="55" t="s">
        <v>10</v>
      </c>
      <c r="C32" s="56" t="s">
        <v>33</v>
      </c>
      <c r="D32" s="61">
        <f>10000-D31</f>
        <v>9995</v>
      </c>
      <c r="E32" s="56"/>
      <c r="F32" s="56"/>
      <c r="G32" s="56"/>
      <c r="H32" s="56"/>
      <c r="I32" s="56"/>
      <c r="J32" s="56"/>
      <c r="K32" s="56"/>
      <c r="L32" s="56"/>
      <c r="M32" s="56"/>
      <c r="N32" s="56"/>
      <c r="O32" s="56"/>
      <c r="P32" s="57"/>
      <c r="Q32" s="56"/>
      <c r="R32" s="57"/>
      <c r="S32" s="58"/>
      <c r="T32" s="10"/>
      <c r="U32" s="10"/>
      <c r="V32" s="10"/>
      <c r="W32" s="10"/>
      <c r="X32" s="10"/>
      <c r="Y32" s="10"/>
      <c r="Z32" s="10"/>
    </row>
    <row r="33" spans="2:26" s="14" customFormat="1" ht="18" hidden="1" customHeight="1" x14ac:dyDescent="0.25">
      <c r="B33" s="55" t="s">
        <v>48</v>
      </c>
      <c r="C33" s="56" t="s">
        <v>34</v>
      </c>
      <c r="D33" s="61">
        <f>D7*D31/100</f>
        <v>4</v>
      </c>
      <c r="E33" s="56"/>
      <c r="F33" s="56"/>
      <c r="G33" s="56"/>
      <c r="H33" s="56"/>
      <c r="I33" s="56"/>
      <c r="J33" s="56"/>
      <c r="K33" s="56"/>
      <c r="L33" s="56"/>
      <c r="M33" s="56"/>
      <c r="N33" s="56"/>
      <c r="O33" s="56"/>
      <c r="P33" s="57"/>
      <c r="Q33" s="56"/>
      <c r="R33" s="57"/>
      <c r="S33" s="58"/>
      <c r="T33" s="10"/>
      <c r="U33" s="10"/>
      <c r="V33" s="10"/>
      <c r="W33" s="10"/>
      <c r="X33" s="10"/>
      <c r="Y33" s="10"/>
      <c r="Z33" s="10"/>
    </row>
    <row r="34" spans="2:26" s="14" customFormat="1" ht="18" hidden="1" customHeight="1" x14ac:dyDescent="0.25">
      <c r="B34" s="55" t="s">
        <v>49</v>
      </c>
      <c r="C34" s="56" t="s">
        <v>35</v>
      </c>
      <c r="D34" s="61">
        <f>D32-D36</f>
        <v>9.9950000000008004</v>
      </c>
      <c r="E34" s="56"/>
      <c r="F34" s="56"/>
      <c r="G34" s="56"/>
      <c r="H34" s="56"/>
      <c r="I34" s="56"/>
      <c r="J34" s="56"/>
      <c r="K34" s="56"/>
      <c r="L34" s="56"/>
      <c r="M34" s="56"/>
      <c r="N34" s="56"/>
      <c r="O34" s="56"/>
      <c r="P34" s="57"/>
      <c r="Q34" s="56"/>
      <c r="R34" s="57"/>
      <c r="S34" s="58"/>
      <c r="T34" s="10"/>
      <c r="U34" s="10"/>
      <c r="V34" s="10"/>
      <c r="W34" s="10"/>
      <c r="X34" s="10"/>
      <c r="Y34" s="10"/>
      <c r="Z34" s="10"/>
    </row>
    <row r="35" spans="2:26" s="14" customFormat="1" ht="18" hidden="1" customHeight="1" x14ac:dyDescent="0.25">
      <c r="B35" s="55" t="s">
        <v>50</v>
      </c>
      <c r="C35" s="56" t="s">
        <v>36</v>
      </c>
      <c r="D35" s="61">
        <f>D31-D33</f>
        <v>1</v>
      </c>
      <c r="E35" s="56"/>
      <c r="F35" s="56"/>
      <c r="G35" s="56"/>
      <c r="H35" s="56"/>
      <c r="I35" s="56"/>
      <c r="J35" s="56"/>
      <c r="K35" s="56"/>
      <c r="L35" s="56"/>
      <c r="M35" s="56"/>
      <c r="N35" s="56"/>
      <c r="O35" s="56"/>
      <c r="P35" s="57"/>
      <c r="Q35" s="56"/>
      <c r="R35" s="57"/>
      <c r="S35" s="58"/>
      <c r="T35" s="10"/>
      <c r="U35" s="10"/>
      <c r="V35" s="10"/>
      <c r="W35" s="10"/>
      <c r="X35" s="10"/>
      <c r="Y35" s="10"/>
      <c r="Z35" s="10"/>
    </row>
    <row r="36" spans="2:26" s="14" customFormat="1" ht="18" hidden="1" customHeight="1" x14ac:dyDescent="0.25">
      <c r="B36" s="55" t="s">
        <v>52</v>
      </c>
      <c r="C36" s="56" t="s">
        <v>37</v>
      </c>
      <c r="D36" s="61">
        <f>D8*D32/100</f>
        <v>9985.0049999999992</v>
      </c>
      <c r="E36" s="56"/>
      <c r="F36" s="56"/>
      <c r="G36" s="56"/>
      <c r="H36" s="56"/>
      <c r="I36" s="56"/>
      <c r="J36" s="56"/>
      <c r="K36" s="56"/>
      <c r="L36" s="56"/>
      <c r="M36" s="56"/>
      <c r="N36" s="56"/>
      <c r="O36" s="56"/>
      <c r="P36" s="57"/>
      <c r="Q36" s="56"/>
      <c r="R36" s="57"/>
      <c r="S36" s="58"/>
      <c r="T36" s="10"/>
      <c r="U36" s="10"/>
      <c r="V36" s="10"/>
      <c r="W36" s="10"/>
      <c r="X36" s="10"/>
      <c r="Y36" s="10"/>
      <c r="Z36" s="10"/>
    </row>
    <row r="37" spans="2:26" s="14" customFormat="1" ht="18" hidden="1" customHeight="1" x14ac:dyDescent="0.25">
      <c r="B37" s="55" t="s">
        <v>51</v>
      </c>
      <c r="C37" s="56" t="s">
        <v>38</v>
      </c>
      <c r="D37" s="61">
        <f>SUM(D33:D36)</f>
        <v>10000</v>
      </c>
      <c r="E37" s="56"/>
      <c r="F37" s="56"/>
      <c r="G37" s="56"/>
      <c r="H37" s="56"/>
      <c r="I37" s="56"/>
      <c r="J37" s="56"/>
      <c r="K37" s="56"/>
      <c r="L37" s="56"/>
      <c r="M37" s="56"/>
      <c r="N37" s="56"/>
      <c r="O37" s="56"/>
      <c r="P37" s="57"/>
      <c r="Q37" s="56"/>
      <c r="R37" s="57"/>
      <c r="S37" s="58"/>
      <c r="T37" s="10"/>
      <c r="U37" s="10"/>
      <c r="V37" s="10"/>
      <c r="W37" s="10"/>
      <c r="X37" s="10"/>
      <c r="Y37" s="10"/>
      <c r="Z37" s="10"/>
    </row>
    <row r="38" spans="2:26" s="14" customFormat="1" ht="18" hidden="1" customHeight="1" x14ac:dyDescent="0.25">
      <c r="B38" s="55"/>
      <c r="C38" s="56"/>
      <c r="D38" s="56"/>
      <c r="E38" s="56"/>
      <c r="F38" s="56"/>
      <c r="G38" s="56"/>
      <c r="H38" s="56"/>
      <c r="I38" s="56"/>
      <c r="J38" s="56"/>
      <c r="K38" s="56"/>
      <c r="L38" s="56"/>
      <c r="M38" s="56"/>
      <c r="N38" s="56"/>
      <c r="O38" s="56"/>
      <c r="P38" s="57"/>
      <c r="Q38" s="56"/>
      <c r="R38" s="57"/>
      <c r="S38" s="58"/>
      <c r="T38" s="10"/>
      <c r="U38" s="10"/>
      <c r="V38" s="10"/>
      <c r="W38" s="10"/>
      <c r="X38" s="10"/>
      <c r="Y38" s="10"/>
      <c r="Z38" s="10"/>
    </row>
    <row r="39" spans="2:26" s="14" customFormat="1" ht="18" hidden="1" customHeight="1" x14ac:dyDescent="0.25">
      <c r="B39" s="55" t="s">
        <v>62</v>
      </c>
      <c r="C39" s="56"/>
      <c r="D39" s="56"/>
      <c r="E39" s="56"/>
      <c r="F39" s="56" t="s">
        <v>40</v>
      </c>
      <c r="G39" s="56"/>
      <c r="H39" s="63">
        <f>L29</f>
        <v>28.581636298676464</v>
      </c>
      <c r="I39" s="56"/>
      <c r="J39" s="56"/>
      <c r="K39" s="56"/>
      <c r="L39" s="56"/>
      <c r="M39" s="56"/>
      <c r="N39" s="56"/>
      <c r="O39" s="56"/>
      <c r="P39" s="57"/>
      <c r="Q39" s="56"/>
      <c r="R39" s="57"/>
      <c r="S39" s="58"/>
      <c r="T39" s="10"/>
      <c r="U39" s="10"/>
      <c r="V39" s="10"/>
      <c r="W39" s="10"/>
      <c r="X39" s="10"/>
      <c r="Y39" s="10"/>
      <c r="Z39" s="10"/>
    </row>
    <row r="40" spans="2:26" s="14" customFormat="1" ht="18" hidden="1" customHeight="1" x14ac:dyDescent="0.25">
      <c r="B40" s="55"/>
      <c r="C40" s="56"/>
      <c r="D40" s="56"/>
      <c r="E40" s="56"/>
      <c r="F40" s="56"/>
      <c r="G40" s="56"/>
      <c r="H40" s="56"/>
      <c r="I40" s="56" t="s">
        <v>25</v>
      </c>
      <c r="J40" s="56" t="s">
        <v>29</v>
      </c>
      <c r="K40" s="56">
        <f>D43/(D43+D44)</f>
        <v>0.996886287984872</v>
      </c>
      <c r="L40" s="60">
        <f>K40*100</f>
        <v>99.688628798487201</v>
      </c>
      <c r="M40" s="56"/>
      <c r="N40" s="56"/>
      <c r="O40" s="56"/>
      <c r="P40" s="57"/>
      <c r="Q40" s="56"/>
      <c r="R40" s="57"/>
      <c r="S40" s="58"/>
      <c r="T40" s="10"/>
      <c r="U40" s="10"/>
      <c r="V40" s="10"/>
      <c r="W40" s="10"/>
      <c r="X40" s="10"/>
      <c r="Y40" s="10"/>
      <c r="Z40" s="10"/>
    </row>
    <row r="41" spans="2:26" s="14" customFormat="1" ht="18" hidden="1" customHeight="1" x14ac:dyDescent="0.25">
      <c r="B41" s="55"/>
      <c r="C41" s="56" t="s">
        <v>32</v>
      </c>
      <c r="D41" s="61">
        <f>H39*10000/100</f>
        <v>2858.1636298676463</v>
      </c>
      <c r="E41" s="56"/>
      <c r="F41" s="56"/>
      <c r="G41" s="56"/>
      <c r="H41" s="56"/>
      <c r="I41" s="56" t="s">
        <v>26</v>
      </c>
      <c r="J41" s="56" t="s">
        <v>30</v>
      </c>
      <c r="K41" s="56">
        <f>D46/(D46+D45)</f>
        <v>0.92582293656795323</v>
      </c>
      <c r="L41" s="60">
        <f>K41*100</f>
        <v>92.582293656795329</v>
      </c>
      <c r="M41" s="56"/>
      <c r="N41" s="56"/>
      <c r="O41" s="56"/>
      <c r="P41" s="57"/>
      <c r="Q41" s="56"/>
      <c r="R41" s="57"/>
      <c r="S41" s="58"/>
      <c r="T41" s="10"/>
      <c r="U41" s="10"/>
      <c r="V41" s="10"/>
      <c r="W41" s="10"/>
      <c r="X41" s="10"/>
      <c r="Y41" s="10"/>
      <c r="Z41" s="10"/>
    </row>
    <row r="42" spans="2:26" s="14" customFormat="1" ht="18" hidden="1" customHeight="1" x14ac:dyDescent="0.25">
      <c r="B42" s="55"/>
      <c r="C42" s="56" t="s">
        <v>33</v>
      </c>
      <c r="D42" s="61">
        <f>10000-D41</f>
        <v>7141.8363701323542</v>
      </c>
      <c r="E42" s="56"/>
      <c r="F42" s="56"/>
      <c r="G42" s="56"/>
      <c r="H42" s="56"/>
      <c r="I42" s="56" t="s">
        <v>31</v>
      </c>
      <c r="J42" s="56"/>
      <c r="K42" s="56">
        <f>1-K41</f>
        <v>7.4177063432046775E-2</v>
      </c>
      <c r="L42" s="60">
        <f>K42*100</f>
        <v>7.4177063432046779</v>
      </c>
      <c r="M42" s="56"/>
      <c r="N42" s="56"/>
      <c r="O42" s="56"/>
      <c r="P42" s="57"/>
      <c r="Q42" s="56"/>
      <c r="R42" s="57"/>
      <c r="S42" s="58"/>
      <c r="T42" s="10"/>
      <c r="U42" s="10"/>
      <c r="V42" s="10"/>
      <c r="W42" s="10"/>
      <c r="X42" s="10"/>
      <c r="Y42" s="10"/>
      <c r="Z42" s="10"/>
    </row>
    <row r="43" spans="2:26" s="14" customFormat="1" ht="18" hidden="1" customHeight="1" x14ac:dyDescent="0.25">
      <c r="B43" s="55"/>
      <c r="C43" s="56" t="s">
        <v>34</v>
      </c>
      <c r="D43" s="61">
        <f>D11*D41/100</f>
        <v>2286.5309038941168</v>
      </c>
      <c r="E43" s="56"/>
      <c r="F43" s="56"/>
      <c r="G43" s="56"/>
      <c r="H43" s="56"/>
      <c r="I43" s="56"/>
      <c r="J43" s="56"/>
      <c r="K43" s="56"/>
      <c r="L43" s="56"/>
      <c r="M43" s="56"/>
      <c r="N43" s="56"/>
      <c r="O43" s="56"/>
      <c r="P43" s="57"/>
      <c r="Q43" s="56"/>
      <c r="R43" s="57"/>
      <c r="S43" s="58"/>
      <c r="T43" s="10"/>
      <c r="U43" s="10"/>
      <c r="V43" s="10"/>
      <c r="W43" s="10"/>
      <c r="X43" s="10"/>
      <c r="Y43" s="10"/>
      <c r="Z43" s="10"/>
    </row>
    <row r="44" spans="2:26" s="14" customFormat="1" ht="18" hidden="1" customHeight="1" x14ac:dyDescent="0.25">
      <c r="B44" s="55"/>
      <c r="C44" s="56" t="s">
        <v>35</v>
      </c>
      <c r="D44" s="61">
        <f>D42-D46</f>
        <v>7.141836370132296</v>
      </c>
      <c r="E44" s="56"/>
      <c r="F44" s="56"/>
      <c r="G44" s="56"/>
      <c r="H44" s="56"/>
      <c r="I44" s="56"/>
      <c r="J44" s="56"/>
      <c r="K44" s="56"/>
      <c r="L44" s="56"/>
      <c r="M44" s="56"/>
      <c r="N44" s="56"/>
      <c r="O44" s="56"/>
      <c r="P44" s="57"/>
      <c r="Q44" s="56"/>
      <c r="R44" s="57"/>
      <c r="S44" s="58"/>
      <c r="T44" s="10"/>
      <c r="U44" s="10"/>
      <c r="V44" s="10"/>
      <c r="W44" s="10"/>
      <c r="X44" s="10"/>
      <c r="Y44" s="10"/>
      <c r="Z44" s="10"/>
    </row>
    <row r="45" spans="2:26" s="14" customFormat="1" ht="18" hidden="1" customHeight="1" x14ac:dyDescent="0.25">
      <c r="B45" s="55"/>
      <c r="C45" s="56" t="s">
        <v>36</v>
      </c>
      <c r="D45" s="61">
        <f>D41-D43</f>
        <v>571.63272597352943</v>
      </c>
      <c r="E45" s="56"/>
      <c r="F45" s="56"/>
      <c r="G45" s="56"/>
      <c r="H45" s="56"/>
      <c r="I45" s="56"/>
      <c r="J45" s="56"/>
      <c r="K45" s="56"/>
      <c r="L45" s="56"/>
      <c r="M45" s="56"/>
      <c r="N45" s="56"/>
      <c r="O45" s="56"/>
      <c r="P45" s="57"/>
      <c r="Q45" s="56"/>
      <c r="R45" s="57"/>
      <c r="S45" s="58"/>
      <c r="T45" s="10"/>
      <c r="U45" s="10"/>
      <c r="V45" s="10"/>
      <c r="W45" s="10"/>
      <c r="X45" s="10"/>
      <c r="Y45" s="10"/>
      <c r="Z45" s="10"/>
    </row>
    <row r="46" spans="2:26" s="14" customFormat="1" ht="18" hidden="1" customHeight="1" x14ac:dyDescent="0.25">
      <c r="B46" s="55"/>
      <c r="C46" s="56" t="s">
        <v>37</v>
      </c>
      <c r="D46" s="61">
        <f>D12*D42/100</f>
        <v>7134.6945337622219</v>
      </c>
      <c r="E46" s="56"/>
      <c r="F46" s="56"/>
      <c r="G46" s="56"/>
      <c r="H46" s="56"/>
      <c r="I46" s="56"/>
      <c r="J46" s="56"/>
      <c r="K46" s="56"/>
      <c r="L46" s="56"/>
      <c r="M46" s="56"/>
      <c r="N46" s="56"/>
      <c r="O46" s="56"/>
      <c r="P46" s="57"/>
      <c r="Q46" s="56"/>
      <c r="R46" s="57"/>
      <c r="S46" s="58"/>
      <c r="T46" s="10"/>
      <c r="U46" s="10"/>
      <c r="V46" s="10"/>
      <c r="W46" s="10"/>
      <c r="X46" s="10"/>
      <c r="Y46" s="10"/>
      <c r="Z46" s="10"/>
    </row>
    <row r="47" spans="2:26" s="14" customFormat="1" ht="18" hidden="1" customHeight="1" x14ac:dyDescent="0.25">
      <c r="B47" s="55"/>
      <c r="C47" s="56" t="s">
        <v>38</v>
      </c>
      <c r="D47" s="61">
        <v>10000</v>
      </c>
      <c r="E47" s="56"/>
      <c r="F47" s="56"/>
      <c r="G47" s="56"/>
      <c r="H47" s="56"/>
      <c r="I47" s="56"/>
      <c r="J47" s="56"/>
      <c r="K47" s="56"/>
      <c r="L47" s="56"/>
      <c r="M47" s="56"/>
      <c r="N47" s="56"/>
      <c r="O47" s="56"/>
      <c r="P47" s="57"/>
      <c r="Q47" s="56"/>
      <c r="R47" s="57"/>
      <c r="S47" s="58"/>
    </row>
    <row r="48" spans="2:26" s="14" customFormat="1" ht="18" hidden="1" customHeight="1" x14ac:dyDescent="0.25">
      <c r="B48" s="55"/>
      <c r="C48" s="56"/>
      <c r="D48" s="56"/>
      <c r="E48" s="56"/>
      <c r="F48" s="56"/>
      <c r="G48" s="56"/>
      <c r="H48" s="56"/>
      <c r="I48" s="56"/>
      <c r="J48" s="56"/>
      <c r="K48" s="56"/>
      <c r="L48" s="56"/>
      <c r="M48" s="56"/>
      <c r="N48" s="56"/>
      <c r="O48" s="56"/>
      <c r="P48" s="57"/>
      <c r="Q48" s="56"/>
      <c r="R48" s="57"/>
      <c r="S48" s="58"/>
    </row>
    <row r="49" spans="2:26" s="14" customFormat="1" ht="18" hidden="1" customHeight="1" x14ac:dyDescent="0.25">
      <c r="B49" s="55" t="s">
        <v>63</v>
      </c>
      <c r="C49" s="56"/>
      <c r="D49" s="56"/>
      <c r="E49" s="56"/>
      <c r="F49" s="56" t="s">
        <v>64</v>
      </c>
      <c r="G49" s="56"/>
      <c r="H49" s="63">
        <f>L31</f>
        <v>1.001401461344642E-2</v>
      </c>
      <c r="I49" s="56"/>
      <c r="J49" s="56"/>
      <c r="K49" s="56"/>
      <c r="L49" s="56"/>
      <c r="M49" s="56"/>
      <c r="N49" s="56"/>
      <c r="O49" s="56"/>
      <c r="P49" s="57"/>
      <c r="Q49" s="56"/>
      <c r="R49" s="57"/>
      <c r="S49" s="58"/>
    </row>
    <row r="50" spans="2:26" s="14" customFormat="1" ht="18" hidden="1" customHeight="1" x14ac:dyDescent="0.25">
      <c r="B50" s="55"/>
      <c r="C50" s="56"/>
      <c r="D50" s="56"/>
      <c r="E50" s="56"/>
      <c r="F50" s="56"/>
      <c r="G50" s="56"/>
      <c r="H50" s="56"/>
      <c r="I50" s="56" t="s">
        <v>25</v>
      </c>
      <c r="J50" s="56" t="s">
        <v>29</v>
      </c>
      <c r="K50" s="56">
        <f>D53/(D53+D54)</f>
        <v>7.4177063432024543E-2</v>
      </c>
      <c r="L50" s="60">
        <f>K50*100</f>
        <v>7.4177063432024539</v>
      </c>
      <c r="M50" s="56"/>
      <c r="N50" s="56"/>
      <c r="O50" s="56"/>
      <c r="P50" s="57"/>
      <c r="Q50" s="56"/>
      <c r="R50" s="57"/>
      <c r="S50" s="58"/>
    </row>
    <row r="51" spans="2:26" s="14" customFormat="1" ht="18" hidden="1" customHeight="1" x14ac:dyDescent="0.25">
      <c r="B51" s="55"/>
      <c r="C51" s="56" t="s">
        <v>32</v>
      </c>
      <c r="D51" s="61">
        <f>H49*10000/100</f>
        <v>1.001401461344642</v>
      </c>
      <c r="E51" s="56"/>
      <c r="F51" s="56"/>
      <c r="G51" s="56"/>
      <c r="H51" s="56"/>
      <c r="I51" s="56" t="s">
        <v>26</v>
      </c>
      <c r="J51" s="56" t="s">
        <v>30</v>
      </c>
      <c r="K51" s="56">
        <f>D56/(D56+D55)</f>
        <v>0.99997995031687525</v>
      </c>
      <c r="L51" s="60">
        <f>K51*100</f>
        <v>99.997995031687523</v>
      </c>
      <c r="M51" s="56"/>
      <c r="N51" s="56"/>
      <c r="O51" s="56"/>
      <c r="P51" s="57"/>
      <c r="Q51" s="56"/>
      <c r="R51" s="57"/>
      <c r="S51" s="58"/>
    </row>
    <row r="52" spans="2:26" s="14" customFormat="1" ht="18" hidden="1" customHeight="1" x14ac:dyDescent="0.25">
      <c r="B52" s="55"/>
      <c r="C52" s="56" t="s">
        <v>33</v>
      </c>
      <c r="D52" s="61">
        <f>10000-D51</f>
        <v>9998.9985985386556</v>
      </c>
      <c r="E52" s="56"/>
      <c r="F52" s="56"/>
      <c r="G52" s="56"/>
      <c r="H52" s="56"/>
      <c r="I52" s="56" t="s">
        <v>31</v>
      </c>
      <c r="J52" s="56"/>
      <c r="K52" s="56">
        <f>1-K51</f>
        <v>2.0049683124745421E-5</v>
      </c>
      <c r="L52" s="60">
        <f>K52*100</f>
        <v>2.0049683124745421E-3</v>
      </c>
      <c r="M52" s="56"/>
      <c r="N52" s="56"/>
      <c r="O52" s="56"/>
      <c r="P52" s="57"/>
      <c r="Q52" s="56"/>
      <c r="R52" s="57"/>
      <c r="S52" s="58"/>
    </row>
    <row r="53" spans="2:26" s="14" customFormat="1" ht="18" hidden="1" customHeight="1" x14ac:dyDescent="0.25">
      <c r="B53" s="55"/>
      <c r="C53" s="56" t="s">
        <v>34</v>
      </c>
      <c r="D53" s="61">
        <f>D11*D51/100</f>
        <v>0.80112116907571362</v>
      </c>
      <c r="E53" s="56"/>
      <c r="F53" s="56"/>
      <c r="G53" s="56"/>
      <c r="H53" s="56"/>
      <c r="I53" s="56"/>
      <c r="J53" s="56"/>
      <c r="K53" s="56"/>
      <c r="L53" s="56"/>
      <c r="M53" s="56"/>
      <c r="N53" s="56"/>
      <c r="O53" s="56"/>
      <c r="P53" s="57"/>
      <c r="Q53" s="56"/>
      <c r="R53" s="57"/>
      <c r="S53" s="58"/>
    </row>
    <row r="54" spans="2:26" s="14" customFormat="1" ht="18" hidden="1" customHeight="1" x14ac:dyDescent="0.25">
      <c r="B54" s="55"/>
      <c r="C54" s="56" t="s">
        <v>35</v>
      </c>
      <c r="D54" s="61">
        <f>D52-D56</f>
        <v>9.9989985985375824</v>
      </c>
      <c r="E54" s="56"/>
      <c r="F54" s="56"/>
      <c r="G54" s="56"/>
      <c r="H54" s="56"/>
      <c r="I54" s="56"/>
      <c r="J54" s="56"/>
      <c r="K54" s="56"/>
      <c r="L54" s="56"/>
      <c r="M54" s="56"/>
      <c r="N54" s="56"/>
      <c r="O54" s="56"/>
      <c r="P54" s="57"/>
      <c r="Q54" s="56"/>
      <c r="R54" s="57"/>
      <c r="S54" s="58"/>
    </row>
    <row r="55" spans="2:26" ht="18" hidden="1" customHeight="1" x14ac:dyDescent="0.25">
      <c r="B55" s="55"/>
      <c r="C55" s="56" t="s">
        <v>36</v>
      </c>
      <c r="D55" s="61">
        <f>D51-D53</f>
        <v>0.20028029226892841</v>
      </c>
      <c r="E55" s="56"/>
      <c r="F55" s="56"/>
      <c r="G55" s="56"/>
      <c r="H55" s="56"/>
      <c r="I55" s="56"/>
      <c r="J55" s="56"/>
      <c r="K55" s="56"/>
      <c r="L55" s="56"/>
      <c r="M55" s="56"/>
      <c r="N55" s="56"/>
      <c r="O55" s="56"/>
      <c r="P55" s="57"/>
      <c r="Q55" s="56"/>
      <c r="R55" s="57"/>
      <c r="S55" s="58"/>
      <c r="T55" s="14"/>
      <c r="U55" s="14"/>
      <c r="V55" s="14"/>
      <c r="W55" s="14"/>
      <c r="X55" s="14"/>
      <c r="Y55" s="14"/>
      <c r="Z55" s="14"/>
    </row>
    <row r="56" spans="2:26" ht="18" hidden="1" customHeight="1" x14ac:dyDescent="0.25">
      <c r="B56" s="55"/>
      <c r="C56" s="56" t="s">
        <v>37</v>
      </c>
      <c r="D56" s="61">
        <f>D12*D52/100</f>
        <v>9988.9995999401181</v>
      </c>
      <c r="E56" s="56"/>
      <c r="F56" s="56"/>
      <c r="G56" s="56"/>
      <c r="H56" s="56"/>
      <c r="I56" s="56"/>
      <c r="J56" s="56"/>
      <c r="K56" s="56"/>
      <c r="L56" s="56"/>
      <c r="M56" s="56"/>
      <c r="N56" s="56"/>
      <c r="O56" s="56"/>
      <c r="P56" s="57"/>
      <c r="Q56" s="56"/>
      <c r="R56" s="57"/>
      <c r="S56" s="58"/>
      <c r="T56" s="14"/>
      <c r="U56" s="14"/>
      <c r="V56" s="14"/>
      <c r="W56" s="14"/>
      <c r="X56" s="14"/>
      <c r="Y56" s="14"/>
      <c r="Z56" s="14"/>
    </row>
    <row r="57" spans="2:26" ht="18" hidden="1" customHeight="1" x14ac:dyDescent="0.25">
      <c r="B57" s="55"/>
      <c r="C57" s="56" t="s">
        <v>38</v>
      </c>
      <c r="D57" s="61">
        <v>10000</v>
      </c>
      <c r="E57" s="56"/>
      <c r="F57" s="56"/>
      <c r="G57" s="56"/>
      <c r="H57" s="56"/>
      <c r="I57" s="56"/>
      <c r="J57" s="56"/>
      <c r="K57" s="56"/>
      <c r="L57" s="56"/>
      <c r="M57" s="56"/>
      <c r="N57" s="56"/>
      <c r="O57" s="56"/>
      <c r="P57" s="57"/>
      <c r="Q57" s="56"/>
      <c r="R57" s="57"/>
      <c r="S57" s="58"/>
      <c r="T57" s="14"/>
      <c r="U57" s="14"/>
      <c r="V57" s="14"/>
      <c r="W57" s="14"/>
      <c r="X57" s="14"/>
      <c r="Y57" s="14"/>
      <c r="Z57" s="14"/>
    </row>
    <row r="58" spans="2:26" ht="18" hidden="1" customHeight="1" x14ac:dyDescent="0.25">
      <c r="B58" s="55"/>
      <c r="C58" s="56"/>
      <c r="D58" s="56"/>
      <c r="E58" s="56"/>
      <c r="F58" s="56"/>
      <c r="G58" s="56"/>
      <c r="H58" s="56"/>
      <c r="I58" s="56"/>
      <c r="J58" s="56"/>
      <c r="K58" s="56"/>
      <c r="L58" s="56"/>
      <c r="M58" s="56"/>
      <c r="N58" s="56"/>
      <c r="O58" s="56"/>
      <c r="P58" s="57"/>
      <c r="Q58" s="56"/>
      <c r="R58" s="57"/>
      <c r="S58" s="58"/>
      <c r="T58" s="14"/>
      <c r="U58" s="14"/>
      <c r="V58" s="14"/>
      <c r="W58" s="14"/>
      <c r="X58" s="14"/>
      <c r="Y58" s="14"/>
      <c r="Z58" s="14"/>
    </row>
    <row r="59" spans="2:26" ht="18" hidden="1" customHeight="1" x14ac:dyDescent="0.25">
      <c r="B59" s="55" t="s">
        <v>121</v>
      </c>
      <c r="C59" s="56"/>
      <c r="D59" s="56"/>
      <c r="E59" s="56"/>
      <c r="F59" s="56"/>
      <c r="G59" s="56"/>
      <c r="H59" s="63">
        <f>L42</f>
        <v>7.4177063432046779</v>
      </c>
      <c r="I59" s="56"/>
      <c r="J59" s="56"/>
      <c r="K59" s="60"/>
      <c r="L59" s="56"/>
      <c r="M59" s="56"/>
      <c r="N59" s="56"/>
      <c r="O59" s="56"/>
      <c r="P59" s="57"/>
      <c r="Q59" s="56"/>
      <c r="R59" s="57"/>
      <c r="S59" s="58"/>
      <c r="T59" s="14"/>
      <c r="U59" s="14"/>
      <c r="V59" s="14"/>
      <c r="W59" s="14"/>
      <c r="X59" s="14"/>
      <c r="Y59" s="14"/>
      <c r="Z59" s="14"/>
    </row>
    <row r="60" spans="2:26" ht="18" hidden="1" customHeight="1" x14ac:dyDescent="0.25">
      <c r="B60" s="55"/>
      <c r="C60" s="56"/>
      <c r="D60" s="56"/>
      <c r="E60" s="56"/>
      <c r="F60" s="56"/>
      <c r="G60" s="56"/>
      <c r="H60" s="56"/>
      <c r="I60" s="56" t="s">
        <v>25</v>
      </c>
      <c r="J60" s="56" t="s">
        <v>29</v>
      </c>
      <c r="K60" s="56">
        <f>D63/(D63+D64)</f>
        <v>0.98463809945892378</v>
      </c>
      <c r="L60" s="60">
        <f>K60*100</f>
        <v>98.463809945892379</v>
      </c>
      <c r="M60" s="56"/>
      <c r="N60" s="56"/>
      <c r="O60" s="56"/>
      <c r="P60" s="57"/>
      <c r="Q60" s="56"/>
      <c r="R60" s="57"/>
      <c r="S60" s="58"/>
      <c r="T60" s="14"/>
      <c r="U60" s="14"/>
      <c r="V60" s="14"/>
      <c r="W60" s="14"/>
      <c r="X60" s="14"/>
      <c r="Y60" s="14"/>
      <c r="Z60" s="14"/>
    </row>
    <row r="61" spans="2:26" ht="18" hidden="1" customHeight="1" x14ac:dyDescent="0.25">
      <c r="B61" s="55"/>
      <c r="C61" s="56" t="s">
        <v>32</v>
      </c>
      <c r="D61" s="61">
        <f>H59*10000/100</f>
        <v>741.77063432046782</v>
      </c>
      <c r="E61" s="56"/>
      <c r="F61" s="56"/>
      <c r="G61" s="56"/>
      <c r="H61" s="56"/>
      <c r="I61" s="56" t="s">
        <v>26</v>
      </c>
      <c r="J61" s="56" t="s">
        <v>30</v>
      </c>
      <c r="K61" s="56">
        <f>D66/(D66+D65)</f>
        <v>0.98421315398697573</v>
      </c>
      <c r="L61" s="60">
        <f>K61*100</f>
        <v>98.421315398697573</v>
      </c>
      <c r="M61" s="56"/>
      <c r="N61" s="56"/>
      <c r="O61" s="56"/>
      <c r="P61" s="57"/>
      <c r="Q61" s="56"/>
      <c r="R61" s="57"/>
      <c r="S61" s="58"/>
      <c r="T61" s="14"/>
      <c r="U61" s="14"/>
      <c r="V61" s="14"/>
      <c r="W61" s="14"/>
      <c r="X61" s="14"/>
      <c r="Y61" s="14"/>
      <c r="Z61" s="14"/>
    </row>
    <row r="62" spans="2:26" ht="18" hidden="1" customHeight="1" x14ac:dyDescent="0.25">
      <c r="B62" s="55"/>
      <c r="C62" s="56" t="s">
        <v>33</v>
      </c>
      <c r="D62" s="61">
        <f>10000-D61</f>
        <v>9258.2293656795318</v>
      </c>
      <c r="E62" s="56"/>
      <c r="F62" s="56"/>
      <c r="G62" s="56"/>
      <c r="H62" s="56"/>
      <c r="I62" s="56" t="s">
        <v>31</v>
      </c>
      <c r="J62" s="56"/>
      <c r="K62" s="56">
        <f>1-K61</f>
        <v>1.5786846013024269E-2</v>
      </c>
      <c r="L62" s="60">
        <f>K62*100</f>
        <v>1.5786846013024269</v>
      </c>
      <c r="M62" s="56"/>
      <c r="N62" s="56"/>
      <c r="O62" s="56"/>
      <c r="P62" s="57"/>
      <c r="Q62" s="56"/>
      <c r="R62" s="57"/>
      <c r="S62" s="58"/>
      <c r="T62" s="14"/>
      <c r="U62" s="14"/>
      <c r="V62" s="14"/>
      <c r="W62" s="14"/>
      <c r="X62" s="14"/>
      <c r="Y62" s="14"/>
      <c r="Z62" s="14"/>
    </row>
    <row r="63" spans="2:26" ht="18" hidden="1" customHeight="1" x14ac:dyDescent="0.25">
      <c r="B63" s="55"/>
      <c r="C63" s="56" t="s">
        <v>34</v>
      </c>
      <c r="D63" s="61">
        <f>D11*D61/100</f>
        <v>593.41650745637423</v>
      </c>
      <c r="E63" s="56"/>
      <c r="F63" s="56"/>
      <c r="G63" s="56"/>
      <c r="H63" s="56"/>
      <c r="I63" s="56"/>
      <c r="J63" s="56"/>
      <c r="K63" s="56"/>
      <c r="L63" s="56"/>
      <c r="M63" s="56"/>
      <c r="N63" s="56"/>
      <c r="O63" s="56"/>
      <c r="P63" s="57"/>
      <c r="Q63" s="56"/>
      <c r="R63" s="57"/>
      <c r="S63" s="58"/>
      <c r="T63" s="14"/>
      <c r="U63" s="14"/>
      <c r="V63" s="14"/>
      <c r="W63" s="14"/>
      <c r="X63" s="14"/>
      <c r="Y63" s="14"/>
      <c r="Z63" s="14"/>
    </row>
    <row r="64" spans="2:26" ht="18" hidden="1" customHeight="1" x14ac:dyDescent="0.25">
      <c r="B64" s="55"/>
      <c r="C64" s="56" t="s">
        <v>35</v>
      </c>
      <c r="D64" s="61">
        <f>D62-D66</f>
        <v>9.2582293656796537</v>
      </c>
      <c r="E64" s="56"/>
      <c r="F64" s="56"/>
      <c r="G64" s="56"/>
      <c r="H64" s="56"/>
      <c r="I64" s="56"/>
      <c r="J64" s="56"/>
      <c r="K64" s="56"/>
      <c r="L64" s="56"/>
      <c r="M64" s="56"/>
      <c r="N64" s="56"/>
      <c r="O64" s="56"/>
      <c r="P64" s="57"/>
      <c r="Q64" s="56"/>
      <c r="R64" s="57"/>
      <c r="S64" s="58"/>
      <c r="T64" s="14"/>
      <c r="U64" s="14"/>
      <c r="V64" s="14"/>
      <c r="W64" s="14"/>
      <c r="X64" s="14"/>
      <c r="Y64" s="14"/>
      <c r="Z64" s="14"/>
    </row>
    <row r="65" spans="2:26" ht="18" hidden="1" customHeight="1" x14ac:dyDescent="0.25">
      <c r="B65" s="55"/>
      <c r="C65" s="56" t="s">
        <v>36</v>
      </c>
      <c r="D65" s="61">
        <f>D61-D63</f>
        <v>148.35412686409359</v>
      </c>
      <c r="E65" s="56"/>
      <c r="F65" s="56"/>
      <c r="G65" s="56"/>
      <c r="H65" s="56"/>
      <c r="I65" s="56"/>
      <c r="J65" s="56"/>
      <c r="K65" s="56"/>
      <c r="L65" s="56"/>
      <c r="M65" s="56"/>
      <c r="N65" s="56"/>
      <c r="O65" s="56"/>
      <c r="P65" s="57"/>
      <c r="Q65" s="56"/>
      <c r="R65" s="57"/>
      <c r="S65" s="58"/>
      <c r="T65" s="14"/>
      <c r="U65" s="14"/>
      <c r="V65" s="14"/>
      <c r="W65" s="14"/>
      <c r="X65" s="14"/>
      <c r="Y65" s="14"/>
      <c r="Z65" s="14"/>
    </row>
    <row r="66" spans="2:26" ht="18" hidden="1" customHeight="1" x14ac:dyDescent="0.25">
      <c r="B66" s="55"/>
      <c r="C66" s="56" t="s">
        <v>37</v>
      </c>
      <c r="D66" s="61">
        <f>D12*D62/100</f>
        <v>9248.9711363138522</v>
      </c>
      <c r="E66" s="56"/>
      <c r="F66" s="56"/>
      <c r="G66" s="56"/>
      <c r="H66" s="56"/>
      <c r="I66" s="56"/>
      <c r="J66" s="56"/>
      <c r="K66" s="56"/>
      <c r="L66" s="56"/>
      <c r="M66" s="56"/>
      <c r="N66" s="56"/>
      <c r="O66" s="56"/>
      <c r="P66" s="57"/>
      <c r="Q66" s="56"/>
      <c r="R66" s="57"/>
      <c r="S66" s="58"/>
      <c r="T66" s="14"/>
      <c r="U66" s="14"/>
      <c r="V66" s="14"/>
      <c r="W66" s="14"/>
      <c r="X66" s="14"/>
      <c r="Y66" s="14"/>
      <c r="Z66" s="14"/>
    </row>
    <row r="67" spans="2:26" ht="18" hidden="1" customHeight="1" x14ac:dyDescent="0.25">
      <c r="B67" s="64"/>
      <c r="C67" s="65" t="s">
        <v>38</v>
      </c>
      <c r="D67" s="66">
        <v>10000</v>
      </c>
      <c r="E67" s="65"/>
      <c r="F67" s="65"/>
      <c r="G67" s="65"/>
      <c r="H67" s="65"/>
      <c r="I67" s="65"/>
      <c r="J67" s="65"/>
      <c r="K67" s="65"/>
      <c r="L67" s="65"/>
      <c r="M67" s="65"/>
      <c r="N67" s="65"/>
      <c r="O67" s="65"/>
      <c r="P67" s="67"/>
      <c r="Q67" s="65"/>
      <c r="R67" s="67"/>
      <c r="S67" s="68"/>
      <c r="T67" s="14"/>
      <c r="U67" s="14"/>
      <c r="V67" s="14"/>
      <c r="W67" s="14"/>
      <c r="X67" s="14"/>
      <c r="Y67" s="14"/>
      <c r="Z67" s="14"/>
    </row>
    <row r="68" spans="2:26" ht="18" customHeight="1" x14ac:dyDescent="0.25">
      <c r="B68" s="110"/>
      <c r="C68" s="110"/>
      <c r="D68" s="110"/>
      <c r="E68" s="110"/>
      <c r="F68" s="110"/>
      <c r="G68" s="110"/>
      <c r="H68" s="110"/>
      <c r="I68" s="110"/>
      <c r="J68" s="110"/>
      <c r="K68" s="110"/>
      <c r="L68" s="110"/>
      <c r="M68" s="110"/>
      <c r="N68" s="110"/>
      <c r="O68" s="110"/>
      <c r="P68" s="220"/>
      <c r="Q68" s="148"/>
      <c r="R68" s="221"/>
      <c r="S68" s="222"/>
      <c r="T68" s="14"/>
      <c r="U68" s="14"/>
      <c r="V68" s="14"/>
      <c r="W68" s="14"/>
      <c r="X68" s="14"/>
      <c r="Y68" s="14"/>
      <c r="Z68" s="14"/>
    </row>
    <row r="69" spans="2:26" ht="18" customHeight="1" x14ac:dyDescent="0.25">
      <c r="B69" s="110"/>
      <c r="C69" s="110"/>
      <c r="D69" s="110"/>
      <c r="E69" s="110"/>
      <c r="F69" s="110"/>
      <c r="G69" s="110"/>
      <c r="H69" s="110"/>
      <c r="I69" s="110"/>
      <c r="J69" s="110"/>
      <c r="K69" s="110"/>
      <c r="L69" s="110"/>
      <c r="M69" s="110"/>
      <c r="N69" s="110"/>
      <c r="O69" s="110"/>
      <c r="P69" s="220"/>
      <c r="Q69" s="148"/>
      <c r="R69" s="221"/>
      <c r="S69" s="222"/>
    </row>
    <row r="70" spans="2:26" ht="18" customHeight="1" x14ac:dyDescent="0.25">
      <c r="B70" s="110"/>
      <c r="C70" s="110"/>
      <c r="D70" s="110"/>
      <c r="E70" s="110"/>
      <c r="F70" s="110"/>
      <c r="G70" s="110"/>
      <c r="H70" s="110"/>
      <c r="I70" s="110"/>
      <c r="J70" s="110"/>
      <c r="K70" s="110"/>
      <c r="L70" s="110"/>
      <c r="M70" s="110"/>
      <c r="N70" s="110"/>
      <c r="O70" s="110"/>
      <c r="P70" s="220"/>
      <c r="Q70" s="148"/>
      <c r="R70" s="221"/>
      <c r="S70" s="222"/>
    </row>
    <row r="71" spans="2:26" ht="18" customHeight="1" x14ac:dyDescent="0.25">
      <c r="B71" s="110"/>
      <c r="C71" s="110"/>
      <c r="D71" s="110"/>
      <c r="E71" s="110"/>
      <c r="F71" s="110"/>
      <c r="G71" s="110"/>
      <c r="H71" s="110"/>
      <c r="I71" s="110"/>
      <c r="J71" s="110"/>
      <c r="K71" s="110"/>
      <c r="L71" s="110"/>
      <c r="M71" s="110"/>
      <c r="N71" s="110"/>
      <c r="O71" s="110"/>
      <c r="P71" s="220"/>
      <c r="Q71" s="148"/>
      <c r="R71" s="221"/>
      <c r="S71" s="222"/>
    </row>
    <row r="72" spans="2:26" ht="18" customHeight="1" x14ac:dyDescent="0.25">
      <c r="B72" s="110"/>
      <c r="C72" s="110"/>
      <c r="D72" s="110"/>
      <c r="E72" s="110"/>
      <c r="F72" s="110"/>
      <c r="G72" s="110"/>
      <c r="H72" s="110"/>
      <c r="I72" s="110"/>
      <c r="J72" s="110"/>
      <c r="K72" s="110"/>
      <c r="L72" s="110"/>
      <c r="M72" s="110"/>
      <c r="N72" s="110"/>
      <c r="O72" s="110"/>
      <c r="P72" s="220"/>
      <c r="Q72" s="148"/>
      <c r="R72" s="221"/>
      <c r="S72" s="222"/>
    </row>
    <row r="73" spans="2:26" ht="18" customHeight="1" x14ac:dyDescent="0.25">
      <c r="B73" s="110"/>
      <c r="C73" s="110"/>
      <c r="D73" s="110"/>
      <c r="E73" s="110"/>
      <c r="F73" s="110"/>
      <c r="G73" s="110"/>
      <c r="H73" s="110"/>
      <c r="I73" s="110"/>
      <c r="J73" s="110"/>
      <c r="K73" s="110"/>
      <c r="L73" s="110"/>
      <c r="M73" s="110"/>
      <c r="N73" s="110"/>
      <c r="O73" s="110"/>
      <c r="P73" s="220"/>
      <c r="Q73" s="148"/>
      <c r="R73" s="221"/>
      <c r="S73" s="222"/>
    </row>
  </sheetData>
  <sheetProtection algorithmName="SHA-512" hashValue="6Z3dYvqzE7WPabnGMAmbUDX7+S24wzvikKDhkIUhOnV58xTZuvji45KglSk7L1P21RebbOWM4RbxGCzaX7guWw==" saltValue="ZbiN6n9SS+BOkM368sUFMg==" spinCount="100000" sheet="1" objects="1" scenarios="1"/>
  <dataValidations count="4">
    <dataValidation type="decimal" errorStyle="information" allowBlank="1" showErrorMessage="1" errorTitle="Invalid entry" error="Value entered must be any number that is &gt;0 and &lt;100 to return usable results" sqref="D4" xr:uid="{00000000-0002-0000-0200-000000000000}">
      <formula1>0.00000001</formula1>
      <formula2>99.9999999</formula2>
    </dataValidation>
    <dataValidation type="decimal" errorStyle="information" allowBlank="1" showErrorMessage="1" errorTitle="Invalid entry" error="Value must be any number &gt;0 and &lt;100 to return usable results" sqref="D7" xr:uid="{00000000-0002-0000-0200-000001000000}">
      <formula1>0.00000001</formula1>
      <formula2>99.9999999</formula2>
    </dataValidation>
    <dataValidation type="decimal" errorStyle="information" allowBlank="1" showErrorMessage="1" errorTitle="Invalid entry" error="Value must be any number &gt;0 and &lt;100 for results to be usable" sqref="D11" xr:uid="{00000000-0002-0000-0200-000002000000}">
      <formula1>0.00000001</formula1>
      <formula2>99.9999999</formula2>
    </dataValidation>
    <dataValidation type="decimal" errorStyle="information" allowBlank="1" showErrorMessage="1" errorTitle="Invalid entry" error="Value must be any number between 0 and 100" sqref="D8 D12" xr:uid="{00000000-0002-0000-0200-000003000000}">
      <formula1>0</formula1>
      <formula2>100</formula2>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X56"/>
  <sheetViews>
    <sheetView showGridLines="0" showRowColHeaders="0" zoomScale="70" zoomScaleNormal="70" workbookViewId="0">
      <selection activeCell="B10" sqref="B10"/>
    </sheetView>
  </sheetViews>
  <sheetFormatPr defaultColWidth="8.7109375" defaultRowHeight="17.100000000000001" customHeight="1" x14ac:dyDescent="0.25"/>
  <cols>
    <col min="1" max="1" width="4.140625" style="69" customWidth="1"/>
    <col min="2" max="2" width="12.5703125" style="69" customWidth="1"/>
    <col min="3" max="16384" width="8.7109375" style="69"/>
  </cols>
  <sheetData>
    <row r="2" spans="2:24" ht="17.100000000000001" customHeight="1" x14ac:dyDescent="0.25">
      <c r="B2" s="71" t="s">
        <v>145</v>
      </c>
      <c r="C2" s="72"/>
      <c r="D2" s="72"/>
      <c r="E2" s="72"/>
      <c r="F2" s="72"/>
      <c r="G2" s="72"/>
      <c r="H2" s="72"/>
      <c r="I2" s="72"/>
      <c r="J2" s="72"/>
      <c r="K2" s="72"/>
      <c r="L2" s="72"/>
      <c r="M2" s="72"/>
      <c r="N2" s="72"/>
      <c r="O2" s="72"/>
      <c r="P2" s="72"/>
      <c r="Q2" s="72"/>
      <c r="R2" s="72"/>
      <c r="S2" s="72"/>
      <c r="T2" s="72"/>
      <c r="U2" s="72"/>
      <c r="V2" s="72"/>
      <c r="W2" s="73"/>
      <c r="X2" s="73"/>
    </row>
    <row r="3" spans="2:24" ht="17.100000000000001" customHeight="1" x14ac:dyDescent="0.25">
      <c r="B3" s="72" t="s">
        <v>120</v>
      </c>
      <c r="C3" s="72"/>
      <c r="D3" s="72"/>
      <c r="E3" s="72"/>
      <c r="F3" s="72"/>
      <c r="G3" s="72"/>
      <c r="H3" s="72"/>
      <c r="I3" s="72"/>
      <c r="J3" s="72" t="s">
        <v>47</v>
      </c>
      <c r="K3" s="72"/>
      <c r="L3" s="72"/>
      <c r="M3" s="72"/>
      <c r="N3" s="72"/>
      <c r="O3" s="72"/>
      <c r="P3" s="72"/>
      <c r="Q3" s="72"/>
      <c r="R3" s="72"/>
      <c r="S3" s="72"/>
      <c r="T3" s="72"/>
      <c r="U3" s="72"/>
      <c r="V3" s="72"/>
      <c r="W3" s="73"/>
      <c r="X3" s="73"/>
    </row>
    <row r="4" spans="2:24" ht="17.100000000000001" customHeight="1" x14ac:dyDescent="0.25">
      <c r="B4" s="72" t="s">
        <v>43</v>
      </c>
      <c r="C4" s="72">
        <v>0.05</v>
      </c>
      <c r="D4" s="72">
        <v>0.1</v>
      </c>
      <c r="E4" s="72">
        <v>0.5</v>
      </c>
      <c r="F4" s="72">
        <v>1</v>
      </c>
      <c r="G4" s="72">
        <v>5</v>
      </c>
      <c r="H4" s="72">
        <v>10</v>
      </c>
      <c r="I4" s="72"/>
      <c r="J4" s="72" t="s">
        <v>43</v>
      </c>
      <c r="K4" s="72">
        <v>0.05</v>
      </c>
      <c r="L4" s="72">
        <v>0.1</v>
      </c>
      <c r="M4" s="72">
        <v>0.5</v>
      </c>
      <c r="N4" s="72">
        <v>1</v>
      </c>
      <c r="O4" s="72">
        <v>5</v>
      </c>
      <c r="P4" s="72">
        <v>10</v>
      </c>
      <c r="Q4" s="72"/>
      <c r="R4" s="72"/>
      <c r="S4" s="72"/>
      <c r="T4" s="72"/>
      <c r="U4" s="72"/>
      <c r="V4" s="72"/>
      <c r="W4" s="73"/>
      <c r="X4" s="73"/>
    </row>
    <row r="5" spans="2:24" ht="17.100000000000001" customHeight="1" x14ac:dyDescent="0.25">
      <c r="B5" s="72" t="s">
        <v>44</v>
      </c>
      <c r="C5" s="72">
        <v>28.6</v>
      </c>
      <c r="D5" s="72">
        <v>44.5</v>
      </c>
      <c r="E5" s="72">
        <v>80.099999999999994</v>
      </c>
      <c r="F5" s="72">
        <v>89</v>
      </c>
      <c r="G5" s="72">
        <v>97.7</v>
      </c>
      <c r="H5" s="72">
        <v>98.9</v>
      </c>
      <c r="I5" s="72"/>
      <c r="J5" s="72" t="s">
        <v>115</v>
      </c>
      <c r="K5" s="72">
        <v>99.7</v>
      </c>
      <c r="L5" s="72">
        <v>100</v>
      </c>
      <c r="M5" s="72">
        <v>100</v>
      </c>
      <c r="N5" s="72">
        <v>100</v>
      </c>
      <c r="O5" s="72">
        <v>100</v>
      </c>
      <c r="P5" s="72">
        <v>100</v>
      </c>
      <c r="Q5" s="72"/>
      <c r="R5" s="72"/>
      <c r="S5" s="72"/>
      <c r="T5" s="72"/>
      <c r="U5" s="72"/>
      <c r="V5" s="72"/>
      <c r="W5" s="73"/>
      <c r="X5" s="73"/>
    </row>
    <row r="6" spans="2:24" ht="17.100000000000001" customHeight="1" x14ac:dyDescent="0.25">
      <c r="B6" s="72" t="s">
        <v>113</v>
      </c>
      <c r="C6" s="72">
        <v>3.8</v>
      </c>
      <c r="D6" s="72">
        <v>7.4</v>
      </c>
      <c r="E6" s="72">
        <v>28.7</v>
      </c>
      <c r="F6" s="72">
        <v>44.7</v>
      </c>
      <c r="G6" s="72">
        <v>80.8</v>
      </c>
      <c r="H6" s="72">
        <v>89.9</v>
      </c>
      <c r="I6" s="72"/>
      <c r="J6" s="72" t="s">
        <v>114</v>
      </c>
      <c r="K6" s="72">
        <v>86.5</v>
      </c>
      <c r="L6" s="72">
        <v>92.8</v>
      </c>
      <c r="M6" s="72">
        <v>98.5</v>
      </c>
      <c r="N6" s="72">
        <v>99.2</v>
      </c>
      <c r="O6" s="72">
        <v>99.9</v>
      </c>
      <c r="P6" s="72">
        <v>99.9</v>
      </c>
      <c r="Q6" s="72"/>
      <c r="R6" s="72"/>
      <c r="S6" s="72"/>
      <c r="T6" s="72"/>
      <c r="U6" s="72"/>
      <c r="V6" s="72"/>
      <c r="W6" s="73"/>
      <c r="X6" s="73"/>
    </row>
    <row r="7" spans="2:24" ht="17.100000000000001" customHeight="1" x14ac:dyDescent="0.25">
      <c r="B7" s="72" t="s">
        <v>45</v>
      </c>
      <c r="C7" s="72">
        <v>0.8</v>
      </c>
      <c r="D7" s="72">
        <v>1.6</v>
      </c>
      <c r="E7" s="72">
        <v>7.4</v>
      </c>
      <c r="F7" s="72">
        <v>13.9</v>
      </c>
      <c r="G7" s="72">
        <v>45.7</v>
      </c>
      <c r="H7" s="72">
        <v>64</v>
      </c>
      <c r="I7" s="72"/>
      <c r="J7" s="72" t="s">
        <v>116</v>
      </c>
      <c r="K7" s="72">
        <v>11.4</v>
      </c>
      <c r="L7" s="72">
        <v>20.399999999999999</v>
      </c>
      <c r="M7" s="72">
        <v>56.3</v>
      </c>
      <c r="N7" s="72">
        <v>72.099999999999994</v>
      </c>
      <c r="O7" s="72">
        <v>93.1</v>
      </c>
      <c r="P7" s="72">
        <v>96.6</v>
      </c>
      <c r="Q7" s="72"/>
      <c r="R7" s="72"/>
      <c r="S7" s="72"/>
      <c r="T7" s="72"/>
      <c r="U7" s="72"/>
      <c r="V7" s="72"/>
      <c r="W7" s="73"/>
      <c r="X7" s="73"/>
    </row>
    <row r="8" spans="2:24" ht="17.100000000000001" customHeight="1" x14ac:dyDescent="0.25">
      <c r="B8" s="72" t="s">
        <v>46</v>
      </c>
      <c r="C8" s="72">
        <v>0.4</v>
      </c>
      <c r="D8" s="72">
        <v>0.8</v>
      </c>
      <c r="E8" s="72">
        <v>3.9</v>
      </c>
      <c r="F8" s="72">
        <v>7.5</v>
      </c>
      <c r="G8" s="72">
        <v>29.6</v>
      </c>
      <c r="H8" s="72">
        <v>47.1</v>
      </c>
      <c r="I8" s="72"/>
      <c r="J8" s="72" t="s">
        <v>117</v>
      </c>
      <c r="K8" s="72">
        <v>6</v>
      </c>
      <c r="L8" s="72">
        <v>11.4</v>
      </c>
      <c r="M8" s="72">
        <v>39.1</v>
      </c>
      <c r="N8" s="72">
        <v>56.4</v>
      </c>
      <c r="O8" s="72">
        <v>87.1</v>
      </c>
      <c r="P8" s="72">
        <v>93.4</v>
      </c>
      <c r="Q8" s="72"/>
      <c r="R8" s="72"/>
      <c r="S8" s="72"/>
      <c r="T8" s="72"/>
      <c r="U8" s="72"/>
      <c r="V8" s="72"/>
      <c r="W8" s="73"/>
      <c r="X8" s="73"/>
    </row>
    <row r="9" spans="2:24" ht="17.100000000000001" customHeight="1" x14ac:dyDescent="0.25">
      <c r="B9" s="72"/>
      <c r="C9" s="72"/>
      <c r="D9" s="72"/>
      <c r="E9" s="72"/>
      <c r="F9" s="72"/>
      <c r="G9" s="72"/>
      <c r="H9" s="72"/>
      <c r="I9" s="72"/>
      <c r="J9" s="72"/>
      <c r="K9" s="72"/>
      <c r="L9" s="72"/>
      <c r="M9" s="72"/>
      <c r="N9" s="72"/>
      <c r="O9" s="72"/>
      <c r="P9" s="72"/>
      <c r="Q9" s="72"/>
      <c r="R9" s="72"/>
      <c r="S9" s="72"/>
      <c r="T9" s="72"/>
      <c r="U9" s="72"/>
      <c r="V9" s="72"/>
      <c r="W9" s="73"/>
      <c r="X9" s="73"/>
    </row>
    <row r="10" spans="2:24" ht="17.100000000000001" customHeight="1" x14ac:dyDescent="0.25">
      <c r="B10" s="74" t="s">
        <v>103</v>
      </c>
      <c r="C10" s="75"/>
      <c r="D10" s="75"/>
      <c r="E10" s="75"/>
      <c r="F10" s="75"/>
      <c r="G10" s="75"/>
      <c r="H10" s="75"/>
      <c r="I10" s="75"/>
      <c r="J10" s="75"/>
      <c r="K10" s="75"/>
      <c r="L10" s="75"/>
      <c r="M10" s="75"/>
      <c r="N10" s="75"/>
      <c r="O10" s="75"/>
      <c r="P10" s="75"/>
      <c r="Q10" s="75"/>
      <c r="R10" s="75"/>
      <c r="S10" s="75"/>
      <c r="T10" s="75"/>
      <c r="U10" s="75"/>
      <c r="V10" s="75"/>
      <c r="W10" s="73"/>
      <c r="X10" s="73"/>
    </row>
    <row r="11" spans="2:24" ht="12.95" customHeight="1" x14ac:dyDescent="0.25">
      <c r="B11" s="76" t="s">
        <v>118</v>
      </c>
      <c r="C11" s="75"/>
      <c r="D11" s="75"/>
      <c r="E11" s="75"/>
      <c r="F11" s="75"/>
      <c r="G11" s="75"/>
      <c r="H11" s="75"/>
      <c r="I11" s="75"/>
      <c r="J11" s="75"/>
      <c r="K11" s="75"/>
      <c r="L11" s="75"/>
      <c r="M11" s="75"/>
      <c r="N11" s="75"/>
      <c r="O11" s="75"/>
      <c r="P11" s="75"/>
      <c r="Q11" s="75"/>
      <c r="R11" s="75"/>
      <c r="S11" s="75"/>
      <c r="T11" s="75"/>
      <c r="U11" s="75"/>
      <c r="V11" s="75"/>
      <c r="W11" s="73"/>
      <c r="X11" s="73"/>
    </row>
    <row r="12" spans="2:24" s="70" customFormat="1" ht="15" customHeight="1" x14ac:dyDescent="0.25">
      <c r="B12" s="77" t="s">
        <v>119</v>
      </c>
      <c r="C12" s="77"/>
      <c r="D12" s="77"/>
      <c r="E12" s="77"/>
      <c r="F12" s="77"/>
      <c r="G12" s="77"/>
      <c r="H12" s="77"/>
      <c r="I12" s="77"/>
      <c r="J12" s="77"/>
      <c r="K12" s="77"/>
      <c r="L12" s="77"/>
      <c r="M12" s="77"/>
      <c r="N12" s="77"/>
      <c r="O12" s="77"/>
      <c r="P12" s="77"/>
      <c r="Q12" s="77"/>
      <c r="R12" s="77"/>
      <c r="S12" s="77"/>
      <c r="T12" s="77"/>
      <c r="U12" s="77"/>
      <c r="V12" s="77"/>
      <c r="W12" s="78"/>
      <c r="X12" s="78"/>
    </row>
    <row r="13" spans="2:24" ht="17.100000000000001" customHeight="1" x14ac:dyDescent="0.25">
      <c r="B13" s="75"/>
      <c r="C13" s="75"/>
      <c r="D13" s="75"/>
      <c r="E13" s="75"/>
      <c r="F13" s="75"/>
      <c r="G13" s="75"/>
      <c r="H13" s="75"/>
      <c r="I13" s="75"/>
      <c r="J13" s="75"/>
      <c r="K13" s="75"/>
      <c r="L13" s="75"/>
      <c r="M13" s="75"/>
      <c r="N13" s="75"/>
      <c r="O13" s="75"/>
      <c r="P13" s="75"/>
      <c r="Q13" s="75"/>
      <c r="R13" s="75"/>
      <c r="S13" s="75"/>
      <c r="T13" s="75"/>
      <c r="U13" s="75"/>
      <c r="V13" s="75"/>
      <c r="W13" s="73"/>
      <c r="X13" s="73"/>
    </row>
    <row r="14" spans="2:24" ht="17.100000000000001" customHeight="1" x14ac:dyDescent="0.25">
      <c r="B14" s="75"/>
      <c r="C14" s="75"/>
      <c r="D14" s="75"/>
      <c r="E14" s="75"/>
      <c r="F14" s="75"/>
      <c r="G14" s="75"/>
      <c r="H14" s="75"/>
      <c r="I14" s="75"/>
      <c r="J14" s="75"/>
      <c r="K14" s="75"/>
      <c r="L14" s="75"/>
      <c r="M14" s="75"/>
      <c r="N14" s="75"/>
      <c r="O14" s="75"/>
      <c r="P14" s="75"/>
      <c r="Q14" s="75"/>
      <c r="R14" s="75"/>
      <c r="S14" s="75"/>
      <c r="T14" s="75"/>
      <c r="U14" s="75"/>
      <c r="V14" s="75"/>
      <c r="W14" s="73"/>
      <c r="X14" s="73"/>
    </row>
    <row r="15" spans="2:24" ht="17.100000000000001" customHeight="1" x14ac:dyDescent="0.25">
      <c r="B15" s="75"/>
      <c r="C15" s="75"/>
      <c r="D15" s="75"/>
      <c r="E15" s="75"/>
      <c r="F15" s="75"/>
      <c r="G15" s="75"/>
      <c r="H15" s="75"/>
      <c r="I15" s="75"/>
      <c r="J15" s="75"/>
      <c r="K15" s="75"/>
      <c r="L15" s="75"/>
      <c r="M15" s="75"/>
      <c r="N15" s="75"/>
      <c r="O15" s="75"/>
      <c r="P15" s="75"/>
      <c r="Q15" s="75"/>
      <c r="R15" s="75"/>
      <c r="S15" s="75"/>
      <c r="T15" s="75"/>
      <c r="U15" s="75"/>
      <c r="V15" s="75"/>
      <c r="W15" s="73"/>
      <c r="X15" s="73"/>
    </row>
    <row r="16" spans="2:24" ht="17.100000000000001" customHeight="1" x14ac:dyDescent="0.25">
      <c r="B16" s="75"/>
      <c r="C16" s="75"/>
      <c r="D16" s="75"/>
      <c r="E16" s="75"/>
      <c r="F16" s="75"/>
      <c r="G16" s="75"/>
      <c r="H16" s="75"/>
      <c r="I16" s="75"/>
      <c r="J16" s="75"/>
      <c r="K16" s="75"/>
      <c r="L16" s="75"/>
      <c r="M16" s="75"/>
      <c r="N16" s="75"/>
      <c r="O16" s="75"/>
      <c r="P16" s="75"/>
      <c r="Q16" s="75"/>
      <c r="R16" s="75"/>
      <c r="S16" s="75"/>
      <c r="T16" s="75"/>
      <c r="U16" s="75"/>
      <c r="V16" s="75"/>
      <c r="W16" s="73"/>
      <c r="X16" s="73"/>
    </row>
    <row r="17" spans="2:24" ht="17.100000000000001" customHeight="1" x14ac:dyDescent="0.25">
      <c r="B17" s="75"/>
      <c r="C17" s="75"/>
      <c r="D17" s="75"/>
      <c r="E17" s="75"/>
      <c r="F17" s="75"/>
      <c r="G17" s="75"/>
      <c r="H17" s="75"/>
      <c r="I17" s="75"/>
      <c r="J17" s="75"/>
      <c r="K17" s="75"/>
      <c r="L17" s="75"/>
      <c r="M17" s="75"/>
      <c r="N17" s="75"/>
      <c r="O17" s="75"/>
      <c r="P17" s="75"/>
      <c r="Q17" s="75"/>
      <c r="R17" s="75"/>
      <c r="S17" s="75"/>
      <c r="T17" s="75"/>
      <c r="U17" s="75"/>
      <c r="V17" s="75"/>
      <c r="W17" s="73"/>
      <c r="X17" s="73"/>
    </row>
    <row r="18" spans="2:24" ht="17.100000000000001" customHeight="1" x14ac:dyDescent="0.25">
      <c r="B18" s="75"/>
      <c r="C18" s="75"/>
      <c r="D18" s="75"/>
      <c r="E18" s="75"/>
      <c r="F18" s="75"/>
      <c r="G18" s="75"/>
      <c r="H18" s="75"/>
      <c r="I18" s="75"/>
      <c r="J18" s="75"/>
      <c r="K18" s="75"/>
      <c r="L18" s="75"/>
      <c r="M18" s="75"/>
      <c r="N18" s="75"/>
      <c r="O18" s="75"/>
      <c r="P18" s="75"/>
      <c r="Q18" s="75"/>
      <c r="R18" s="75"/>
      <c r="S18" s="75"/>
      <c r="T18" s="75"/>
      <c r="U18" s="75"/>
      <c r="V18" s="75"/>
      <c r="W18" s="73"/>
      <c r="X18" s="73"/>
    </row>
    <row r="19" spans="2:24" ht="17.100000000000001" customHeight="1" x14ac:dyDescent="0.25">
      <c r="B19" s="75"/>
      <c r="C19" s="75"/>
      <c r="D19" s="75"/>
      <c r="E19" s="75"/>
      <c r="F19" s="75"/>
      <c r="G19" s="75"/>
      <c r="H19" s="75"/>
      <c r="I19" s="75"/>
      <c r="J19" s="75"/>
      <c r="K19" s="75"/>
      <c r="L19" s="75"/>
      <c r="M19" s="75"/>
      <c r="N19" s="75"/>
      <c r="O19" s="75"/>
      <c r="P19" s="75"/>
      <c r="Q19" s="75"/>
      <c r="R19" s="75"/>
      <c r="S19" s="75"/>
      <c r="T19" s="75"/>
      <c r="U19" s="75"/>
      <c r="V19" s="75"/>
      <c r="W19" s="73"/>
      <c r="X19" s="73"/>
    </row>
    <row r="20" spans="2:24" ht="17.100000000000001" customHeight="1" x14ac:dyDescent="0.25">
      <c r="B20" s="75"/>
      <c r="C20" s="75"/>
      <c r="D20" s="75"/>
      <c r="E20" s="75"/>
      <c r="F20" s="75"/>
      <c r="G20" s="75"/>
      <c r="H20" s="75"/>
      <c r="I20" s="75"/>
      <c r="J20" s="75"/>
      <c r="K20" s="75"/>
      <c r="L20" s="75"/>
      <c r="M20" s="75"/>
      <c r="N20" s="75"/>
      <c r="O20" s="75"/>
      <c r="P20" s="75"/>
      <c r="Q20" s="75"/>
      <c r="R20" s="75"/>
      <c r="S20" s="75"/>
      <c r="T20" s="75"/>
      <c r="U20" s="75"/>
      <c r="V20" s="75"/>
      <c r="W20" s="73"/>
      <c r="X20" s="73"/>
    </row>
    <row r="21" spans="2:24" ht="17.100000000000001" customHeight="1" x14ac:dyDescent="0.25">
      <c r="B21" s="75"/>
      <c r="C21" s="75"/>
      <c r="D21" s="75"/>
      <c r="E21" s="75"/>
      <c r="F21" s="75"/>
      <c r="G21" s="75"/>
      <c r="H21" s="75"/>
      <c r="I21" s="75"/>
      <c r="J21" s="75"/>
      <c r="K21" s="75"/>
      <c r="L21" s="75"/>
      <c r="M21" s="75"/>
      <c r="N21" s="75"/>
      <c r="O21" s="75"/>
      <c r="P21" s="75"/>
      <c r="Q21" s="75"/>
      <c r="R21" s="75"/>
      <c r="S21" s="75"/>
      <c r="T21" s="75"/>
      <c r="U21" s="75"/>
      <c r="V21" s="75"/>
      <c r="W21" s="73"/>
      <c r="X21" s="73"/>
    </row>
    <row r="22" spans="2:24" ht="17.100000000000001" customHeight="1" x14ac:dyDescent="0.25">
      <c r="B22" s="75"/>
      <c r="C22" s="75"/>
      <c r="D22" s="75"/>
      <c r="E22" s="75"/>
      <c r="F22" s="75"/>
      <c r="G22" s="75"/>
      <c r="H22" s="75"/>
      <c r="I22" s="75"/>
      <c r="J22" s="75"/>
      <c r="K22" s="75"/>
      <c r="L22" s="75"/>
      <c r="M22" s="75"/>
      <c r="N22" s="75"/>
      <c r="O22" s="75"/>
      <c r="P22" s="75"/>
      <c r="Q22" s="75"/>
      <c r="R22" s="75"/>
      <c r="S22" s="75"/>
      <c r="T22" s="75"/>
      <c r="U22" s="75"/>
      <c r="V22" s="75"/>
      <c r="W22" s="73"/>
      <c r="X22" s="73"/>
    </row>
    <row r="23" spans="2:24" ht="17.100000000000001" customHeight="1" x14ac:dyDescent="0.25">
      <c r="B23" s="75"/>
      <c r="C23" s="75"/>
      <c r="D23" s="75"/>
      <c r="E23" s="75"/>
      <c r="F23" s="75"/>
      <c r="G23" s="75"/>
      <c r="H23" s="75"/>
      <c r="I23" s="75"/>
      <c r="J23" s="75"/>
      <c r="K23" s="75"/>
      <c r="L23" s="75"/>
      <c r="M23" s="75"/>
      <c r="N23" s="75"/>
      <c r="O23" s="75"/>
      <c r="P23" s="75"/>
      <c r="Q23" s="75"/>
      <c r="R23" s="75"/>
      <c r="S23" s="75"/>
      <c r="T23" s="75"/>
      <c r="U23" s="75"/>
      <c r="V23" s="75"/>
      <c r="W23" s="73"/>
      <c r="X23" s="73"/>
    </row>
    <row r="24" spans="2:24" ht="17.100000000000001" customHeight="1" x14ac:dyDescent="0.25">
      <c r="B24" s="75"/>
      <c r="C24" s="75"/>
      <c r="D24" s="75"/>
      <c r="E24" s="75"/>
      <c r="F24" s="75"/>
      <c r="G24" s="75"/>
      <c r="H24" s="75"/>
      <c r="I24" s="75"/>
      <c r="J24" s="75"/>
      <c r="K24" s="75"/>
      <c r="L24" s="75"/>
      <c r="M24" s="75"/>
      <c r="N24" s="75"/>
      <c r="O24" s="75"/>
      <c r="P24" s="75"/>
      <c r="Q24" s="75"/>
      <c r="R24" s="75"/>
      <c r="S24" s="75"/>
      <c r="T24" s="75"/>
      <c r="U24" s="75"/>
      <c r="V24" s="75"/>
      <c r="W24" s="73"/>
      <c r="X24" s="73"/>
    </row>
    <row r="25" spans="2:24" ht="17.100000000000001" customHeight="1" x14ac:dyDescent="0.25">
      <c r="B25" s="75"/>
      <c r="C25" s="75"/>
      <c r="D25" s="75"/>
      <c r="E25" s="75"/>
      <c r="F25" s="75"/>
      <c r="G25" s="75"/>
      <c r="H25" s="75"/>
      <c r="I25" s="75"/>
      <c r="J25" s="75"/>
      <c r="K25" s="75"/>
      <c r="L25" s="75"/>
      <c r="M25" s="75"/>
      <c r="N25" s="75"/>
      <c r="O25" s="75"/>
      <c r="P25" s="75"/>
      <c r="Q25" s="75"/>
      <c r="R25" s="75"/>
      <c r="S25" s="75"/>
      <c r="T25" s="75"/>
      <c r="U25" s="75"/>
      <c r="V25" s="75"/>
      <c r="W25" s="73"/>
      <c r="X25" s="73"/>
    </row>
    <row r="26" spans="2:24" ht="17.100000000000001" customHeight="1" x14ac:dyDescent="0.25">
      <c r="B26" s="75"/>
      <c r="C26" s="75"/>
      <c r="D26" s="75"/>
      <c r="E26" s="75"/>
      <c r="F26" s="75"/>
      <c r="G26" s="75"/>
      <c r="H26" s="75"/>
      <c r="I26" s="75"/>
      <c r="J26" s="75"/>
      <c r="K26" s="75"/>
      <c r="L26" s="75"/>
      <c r="M26" s="75"/>
      <c r="N26" s="75"/>
      <c r="O26" s="75"/>
      <c r="P26" s="75"/>
      <c r="Q26" s="75"/>
      <c r="R26" s="75"/>
      <c r="S26" s="75"/>
      <c r="T26" s="75"/>
      <c r="U26" s="75"/>
      <c r="V26" s="75"/>
      <c r="W26" s="73"/>
      <c r="X26" s="73"/>
    </row>
    <row r="27" spans="2:24" ht="17.100000000000001" customHeight="1" x14ac:dyDescent="0.25">
      <c r="B27" s="75"/>
      <c r="C27" s="75"/>
      <c r="D27" s="75"/>
      <c r="E27" s="75"/>
      <c r="F27" s="75"/>
      <c r="G27" s="75"/>
      <c r="H27" s="75"/>
      <c r="I27" s="75"/>
      <c r="J27" s="75"/>
      <c r="K27" s="75"/>
      <c r="L27" s="75"/>
      <c r="M27" s="75"/>
      <c r="N27" s="75"/>
      <c r="O27" s="75"/>
      <c r="P27" s="75"/>
      <c r="Q27" s="75"/>
      <c r="R27" s="75"/>
      <c r="S27" s="75"/>
      <c r="T27" s="75"/>
      <c r="U27" s="75"/>
      <c r="V27" s="75"/>
      <c r="W27" s="73"/>
      <c r="X27" s="73"/>
    </row>
    <row r="28" spans="2:24" ht="17.100000000000001" customHeight="1" x14ac:dyDescent="0.25">
      <c r="B28" s="75"/>
      <c r="C28" s="75"/>
      <c r="D28" s="75"/>
      <c r="E28" s="75"/>
      <c r="F28" s="75"/>
      <c r="G28" s="75"/>
      <c r="H28" s="75"/>
      <c r="I28" s="75"/>
      <c r="J28" s="75"/>
      <c r="K28" s="75"/>
      <c r="L28" s="75"/>
      <c r="M28" s="75"/>
      <c r="N28" s="75"/>
      <c r="O28" s="75"/>
      <c r="P28" s="75"/>
      <c r="Q28" s="75"/>
      <c r="R28" s="75"/>
      <c r="S28" s="75"/>
      <c r="T28" s="75"/>
      <c r="U28" s="75"/>
      <c r="V28" s="75"/>
      <c r="W28" s="73"/>
      <c r="X28" s="73"/>
    </row>
    <row r="29" spans="2:24" ht="17.100000000000001" customHeight="1" x14ac:dyDescent="0.25">
      <c r="B29" s="75"/>
      <c r="C29" s="75"/>
      <c r="D29" s="75"/>
      <c r="E29" s="75"/>
      <c r="F29" s="75"/>
      <c r="G29" s="75"/>
      <c r="H29" s="75"/>
      <c r="I29" s="75"/>
      <c r="J29" s="75"/>
      <c r="K29" s="75"/>
      <c r="L29" s="75"/>
      <c r="M29" s="75"/>
      <c r="N29" s="75"/>
      <c r="O29" s="75"/>
      <c r="P29" s="75"/>
      <c r="Q29" s="75"/>
      <c r="R29" s="75"/>
      <c r="S29" s="75"/>
      <c r="T29" s="75"/>
      <c r="U29" s="75"/>
      <c r="V29" s="75"/>
      <c r="W29" s="73"/>
      <c r="X29" s="73"/>
    </row>
    <row r="30" spans="2:24" ht="17.100000000000001" customHeight="1" x14ac:dyDescent="0.25">
      <c r="B30" s="75"/>
      <c r="C30" s="75"/>
      <c r="D30" s="75"/>
      <c r="E30" s="75"/>
      <c r="F30" s="75"/>
      <c r="G30" s="75"/>
      <c r="H30" s="75"/>
      <c r="I30" s="75"/>
      <c r="J30" s="75"/>
      <c r="K30" s="75"/>
      <c r="L30" s="75"/>
      <c r="M30" s="75"/>
      <c r="N30" s="75"/>
      <c r="O30" s="75"/>
      <c r="P30" s="75"/>
      <c r="Q30" s="75"/>
      <c r="R30" s="75"/>
      <c r="S30" s="75"/>
      <c r="T30" s="75"/>
      <c r="U30" s="75"/>
      <c r="V30" s="75"/>
      <c r="W30" s="73"/>
      <c r="X30" s="73"/>
    </row>
    <row r="31" spans="2:24" ht="17.100000000000001" customHeight="1" x14ac:dyDescent="0.25">
      <c r="B31" s="75"/>
      <c r="C31" s="75"/>
      <c r="D31" s="75"/>
      <c r="E31" s="75"/>
      <c r="F31" s="75"/>
      <c r="G31" s="75"/>
      <c r="H31" s="75"/>
      <c r="I31" s="75"/>
      <c r="J31" s="75"/>
      <c r="K31" s="75"/>
      <c r="L31" s="75"/>
      <c r="M31" s="75"/>
      <c r="N31" s="75"/>
      <c r="O31" s="75"/>
      <c r="P31" s="75"/>
      <c r="Q31" s="75"/>
      <c r="R31" s="75"/>
      <c r="S31" s="75"/>
      <c r="T31" s="75"/>
      <c r="U31" s="75"/>
      <c r="V31" s="75"/>
      <c r="W31" s="73"/>
      <c r="X31" s="73"/>
    </row>
    <row r="32" spans="2:24" ht="17.100000000000001" customHeight="1" x14ac:dyDescent="0.25">
      <c r="B32" s="75"/>
      <c r="C32" s="75"/>
      <c r="D32" s="75"/>
      <c r="E32" s="75"/>
      <c r="F32" s="75"/>
      <c r="G32" s="75"/>
      <c r="H32" s="75"/>
      <c r="I32" s="75"/>
      <c r="J32" s="75"/>
      <c r="K32" s="75"/>
      <c r="L32" s="75"/>
      <c r="M32" s="75"/>
      <c r="N32" s="75"/>
      <c r="O32" s="75"/>
      <c r="P32" s="75"/>
      <c r="Q32" s="75"/>
      <c r="R32" s="75"/>
      <c r="S32" s="75"/>
      <c r="T32" s="75"/>
      <c r="U32" s="75"/>
      <c r="V32" s="75"/>
      <c r="W32" s="73"/>
      <c r="X32" s="73"/>
    </row>
    <row r="33" spans="2:24" ht="17.100000000000001" customHeight="1" x14ac:dyDescent="0.25">
      <c r="B33" s="75"/>
      <c r="C33" s="75"/>
      <c r="D33" s="75"/>
      <c r="E33" s="75"/>
      <c r="F33" s="75"/>
      <c r="G33" s="75"/>
      <c r="H33" s="75"/>
      <c r="I33" s="75"/>
      <c r="J33" s="75"/>
      <c r="K33" s="75"/>
      <c r="L33" s="75"/>
      <c r="M33" s="75"/>
      <c r="N33" s="75"/>
      <c r="O33" s="75"/>
      <c r="P33" s="75"/>
      <c r="Q33" s="75"/>
      <c r="R33" s="75"/>
      <c r="S33" s="75"/>
      <c r="T33" s="75"/>
      <c r="U33" s="75"/>
      <c r="V33" s="75"/>
      <c r="W33" s="73"/>
      <c r="X33" s="73"/>
    </row>
    <row r="34" spans="2:24" ht="17.100000000000001" customHeight="1" x14ac:dyDescent="0.25">
      <c r="B34" s="75"/>
      <c r="C34" s="75"/>
      <c r="D34" s="75"/>
      <c r="E34" s="75"/>
      <c r="F34" s="75"/>
      <c r="G34" s="75"/>
      <c r="H34" s="75"/>
      <c r="I34" s="75"/>
      <c r="J34" s="75"/>
      <c r="K34" s="75"/>
      <c r="L34" s="75"/>
      <c r="M34" s="75"/>
      <c r="N34" s="75"/>
      <c r="O34" s="75"/>
      <c r="P34" s="75"/>
      <c r="Q34" s="75"/>
      <c r="R34" s="75"/>
      <c r="S34" s="75"/>
      <c r="T34" s="75"/>
      <c r="U34" s="75"/>
      <c r="V34" s="75"/>
      <c r="W34" s="73"/>
      <c r="X34" s="73"/>
    </row>
    <row r="35" spans="2:24" ht="17.100000000000001" customHeight="1" x14ac:dyDescent="0.25">
      <c r="B35" s="75"/>
      <c r="C35" s="75"/>
      <c r="D35" s="75"/>
      <c r="E35" s="75"/>
      <c r="F35" s="75"/>
      <c r="G35" s="75"/>
      <c r="H35" s="75"/>
      <c r="I35" s="75"/>
      <c r="J35" s="75"/>
      <c r="K35" s="75"/>
      <c r="L35" s="75"/>
      <c r="M35" s="75"/>
      <c r="N35" s="75"/>
      <c r="O35" s="75"/>
      <c r="P35" s="75"/>
      <c r="Q35" s="75"/>
      <c r="R35" s="75"/>
      <c r="S35" s="75"/>
      <c r="T35" s="75"/>
      <c r="U35" s="75"/>
      <c r="V35" s="75"/>
      <c r="W35" s="73"/>
      <c r="X35" s="73"/>
    </row>
    <row r="36" spans="2:24" ht="17.100000000000001" customHeight="1" x14ac:dyDescent="0.25">
      <c r="B36" s="75"/>
      <c r="C36" s="75"/>
      <c r="D36" s="75"/>
      <c r="E36" s="75"/>
      <c r="F36" s="75"/>
      <c r="G36" s="75"/>
      <c r="H36" s="75"/>
      <c r="I36" s="75"/>
      <c r="J36" s="75"/>
      <c r="K36" s="75"/>
      <c r="L36" s="75"/>
      <c r="M36" s="75"/>
      <c r="N36" s="75"/>
      <c r="O36" s="75"/>
      <c r="P36" s="75"/>
      <c r="Q36" s="75"/>
      <c r="R36" s="75"/>
      <c r="S36" s="75"/>
      <c r="T36" s="75"/>
      <c r="U36" s="75"/>
      <c r="V36" s="75"/>
      <c r="W36" s="73"/>
      <c r="X36" s="73"/>
    </row>
    <row r="37" spans="2:24" ht="17.100000000000001" customHeight="1" x14ac:dyDescent="0.25">
      <c r="B37" s="75"/>
      <c r="C37" s="75"/>
      <c r="D37" s="75"/>
      <c r="E37" s="75"/>
      <c r="F37" s="75"/>
      <c r="G37" s="75"/>
      <c r="H37" s="75"/>
      <c r="I37" s="75"/>
      <c r="J37" s="75"/>
      <c r="K37" s="75"/>
      <c r="L37" s="75"/>
      <c r="M37" s="75"/>
      <c r="N37" s="75"/>
      <c r="O37" s="75"/>
      <c r="P37" s="75"/>
      <c r="Q37" s="75"/>
      <c r="R37" s="75"/>
      <c r="S37" s="75"/>
      <c r="T37" s="75"/>
      <c r="U37" s="75"/>
      <c r="V37" s="75"/>
      <c r="W37" s="73"/>
      <c r="X37" s="73"/>
    </row>
    <row r="38" spans="2:24" ht="17.100000000000001" customHeight="1" x14ac:dyDescent="0.25">
      <c r="B38" s="75"/>
      <c r="C38" s="75"/>
      <c r="D38" s="75"/>
      <c r="E38" s="75"/>
      <c r="F38" s="75"/>
      <c r="G38" s="75"/>
      <c r="H38" s="75"/>
      <c r="I38" s="75"/>
      <c r="J38" s="75"/>
      <c r="K38" s="75"/>
      <c r="L38" s="75"/>
      <c r="M38" s="75"/>
      <c r="N38" s="75"/>
      <c r="O38" s="75"/>
      <c r="P38" s="75"/>
      <c r="Q38" s="75"/>
      <c r="R38" s="75"/>
      <c r="S38" s="75"/>
      <c r="T38" s="75"/>
      <c r="U38" s="75"/>
      <c r="V38" s="75"/>
      <c r="W38" s="73"/>
      <c r="X38" s="73"/>
    </row>
    <row r="39" spans="2:24" ht="17.100000000000001" customHeight="1" x14ac:dyDescent="0.25">
      <c r="B39" s="75"/>
      <c r="C39" s="75"/>
      <c r="D39" s="75"/>
      <c r="E39" s="75"/>
      <c r="F39" s="75"/>
      <c r="G39" s="75"/>
      <c r="H39" s="75"/>
      <c r="I39" s="75"/>
      <c r="J39" s="75"/>
      <c r="K39" s="75"/>
      <c r="L39" s="75"/>
      <c r="M39" s="75"/>
      <c r="N39" s="75"/>
      <c r="O39" s="75"/>
      <c r="P39" s="75"/>
      <c r="Q39" s="75"/>
      <c r="R39" s="75"/>
      <c r="S39" s="75"/>
      <c r="T39" s="75"/>
      <c r="U39" s="75"/>
      <c r="V39" s="75"/>
      <c r="W39" s="73"/>
      <c r="X39" s="73"/>
    </row>
    <row r="40" spans="2:24" ht="17.100000000000001" customHeight="1" x14ac:dyDescent="0.25">
      <c r="B40" s="75"/>
      <c r="C40" s="75"/>
      <c r="D40" s="75"/>
      <c r="E40" s="75"/>
      <c r="F40" s="75"/>
      <c r="G40" s="75"/>
      <c r="H40" s="75"/>
      <c r="I40" s="75"/>
      <c r="J40" s="75"/>
      <c r="K40" s="75"/>
      <c r="L40" s="75"/>
      <c r="M40" s="75"/>
      <c r="N40" s="75"/>
      <c r="O40" s="75"/>
      <c r="P40" s="75"/>
      <c r="Q40" s="75"/>
      <c r="R40" s="75"/>
      <c r="S40" s="75"/>
      <c r="T40" s="75"/>
      <c r="U40" s="75"/>
      <c r="V40" s="75"/>
      <c r="W40" s="73"/>
      <c r="X40" s="73"/>
    </row>
    <row r="41" spans="2:24" ht="17.100000000000001" customHeight="1" x14ac:dyDescent="0.25">
      <c r="B41" s="75"/>
      <c r="C41" s="75"/>
      <c r="D41" s="75"/>
      <c r="E41" s="75"/>
      <c r="F41" s="75"/>
      <c r="G41" s="75"/>
      <c r="H41" s="75"/>
      <c r="I41" s="75"/>
      <c r="J41" s="75"/>
      <c r="K41" s="75"/>
      <c r="L41" s="75"/>
      <c r="M41" s="75"/>
      <c r="N41" s="75"/>
      <c r="O41" s="75"/>
      <c r="P41" s="75"/>
      <c r="Q41" s="75"/>
      <c r="R41" s="75"/>
      <c r="S41" s="75"/>
      <c r="T41" s="75"/>
      <c r="U41" s="75"/>
      <c r="V41" s="75"/>
      <c r="W41" s="73"/>
      <c r="X41" s="73"/>
    </row>
    <row r="42" spans="2:24" ht="17.100000000000001" customHeight="1" x14ac:dyDescent="0.25">
      <c r="B42" s="75"/>
      <c r="C42" s="75"/>
      <c r="D42" s="75"/>
      <c r="E42" s="75"/>
      <c r="F42" s="75"/>
      <c r="G42" s="75"/>
      <c r="H42" s="75"/>
      <c r="I42" s="75"/>
      <c r="J42" s="75"/>
      <c r="K42" s="75"/>
      <c r="L42" s="75"/>
      <c r="M42" s="75"/>
      <c r="N42" s="75"/>
      <c r="O42" s="75"/>
      <c r="P42" s="75"/>
      <c r="Q42" s="75"/>
      <c r="R42" s="75"/>
      <c r="S42" s="75"/>
      <c r="T42" s="75"/>
      <c r="U42" s="75"/>
      <c r="V42" s="75"/>
      <c r="W42" s="73"/>
      <c r="X42" s="73"/>
    </row>
    <row r="43" spans="2:24" ht="17.100000000000001" customHeight="1" x14ac:dyDescent="0.25">
      <c r="B43" s="75"/>
      <c r="C43" s="75"/>
      <c r="D43" s="75"/>
      <c r="E43" s="75"/>
      <c r="F43" s="75"/>
      <c r="G43" s="75"/>
      <c r="H43" s="75"/>
      <c r="I43" s="75"/>
      <c r="J43" s="75"/>
      <c r="K43" s="75"/>
      <c r="L43" s="75"/>
      <c r="M43" s="75"/>
      <c r="N43" s="75"/>
      <c r="O43" s="75"/>
      <c r="P43" s="75"/>
      <c r="Q43" s="75"/>
      <c r="R43" s="75"/>
      <c r="S43" s="75"/>
      <c r="T43" s="75"/>
      <c r="U43" s="75"/>
      <c r="V43" s="75"/>
      <c r="W43" s="73"/>
      <c r="X43" s="73"/>
    </row>
    <row r="44" spans="2:24" ht="17.100000000000001" customHeight="1" x14ac:dyDescent="0.25">
      <c r="B44" s="75"/>
      <c r="C44" s="75"/>
      <c r="D44" s="75"/>
      <c r="E44" s="75"/>
      <c r="F44" s="75"/>
      <c r="G44" s="75"/>
      <c r="H44" s="75"/>
      <c r="I44" s="75"/>
      <c r="J44" s="75"/>
      <c r="K44" s="75"/>
      <c r="L44" s="75"/>
      <c r="M44" s="75"/>
      <c r="N44" s="75"/>
      <c r="O44" s="75"/>
      <c r="P44" s="75"/>
      <c r="Q44" s="75"/>
      <c r="R44" s="75"/>
      <c r="S44" s="75"/>
      <c r="T44" s="75"/>
      <c r="U44" s="75"/>
      <c r="V44" s="75"/>
      <c r="W44" s="73"/>
      <c r="X44" s="73"/>
    </row>
    <row r="45" spans="2:24" ht="17.100000000000001" customHeight="1" x14ac:dyDescent="0.25">
      <c r="B45" s="75"/>
      <c r="C45" s="75"/>
      <c r="D45" s="75"/>
      <c r="E45" s="75"/>
      <c r="F45" s="75"/>
      <c r="G45" s="75"/>
      <c r="H45" s="75"/>
      <c r="I45" s="75"/>
      <c r="J45" s="75"/>
      <c r="K45" s="75"/>
      <c r="L45" s="75"/>
      <c r="M45" s="75"/>
      <c r="N45" s="75"/>
      <c r="O45" s="75"/>
      <c r="P45" s="75"/>
      <c r="Q45" s="75"/>
      <c r="R45" s="75"/>
      <c r="S45" s="75"/>
      <c r="T45" s="75"/>
      <c r="U45" s="75"/>
      <c r="V45" s="75"/>
      <c r="W45" s="73"/>
      <c r="X45" s="73"/>
    </row>
    <row r="46" spans="2:24" ht="17.100000000000001" customHeight="1" x14ac:dyDescent="0.25">
      <c r="B46" s="75"/>
      <c r="C46" s="75"/>
      <c r="D46" s="75"/>
      <c r="E46" s="75"/>
      <c r="F46" s="75"/>
      <c r="G46" s="75"/>
      <c r="H46" s="75"/>
      <c r="I46" s="75"/>
      <c r="J46" s="75"/>
      <c r="K46" s="75"/>
      <c r="L46" s="75"/>
      <c r="M46" s="75"/>
      <c r="N46" s="75"/>
      <c r="O46" s="75"/>
      <c r="P46" s="75"/>
      <c r="Q46" s="75"/>
      <c r="R46" s="75"/>
      <c r="S46" s="75"/>
      <c r="T46" s="75"/>
      <c r="U46" s="75"/>
      <c r="V46" s="75"/>
      <c r="W46" s="73"/>
      <c r="X46" s="73"/>
    </row>
    <row r="47" spans="2:24" ht="17.100000000000001" customHeight="1" x14ac:dyDescent="0.25">
      <c r="B47" s="75"/>
      <c r="C47" s="75"/>
      <c r="D47" s="75"/>
      <c r="E47" s="75"/>
      <c r="F47" s="75"/>
      <c r="G47" s="75"/>
      <c r="H47" s="75"/>
      <c r="I47" s="75"/>
      <c r="J47" s="75"/>
      <c r="K47" s="75"/>
      <c r="L47" s="75"/>
      <c r="M47" s="75"/>
      <c r="N47" s="75"/>
      <c r="O47" s="75"/>
      <c r="P47" s="75"/>
      <c r="Q47" s="75"/>
      <c r="R47" s="75"/>
      <c r="S47" s="75"/>
      <c r="T47" s="75"/>
      <c r="U47" s="75"/>
      <c r="V47" s="75"/>
      <c r="W47" s="73"/>
      <c r="X47" s="73"/>
    </row>
    <row r="48" spans="2:24" ht="17.100000000000001" customHeight="1" x14ac:dyDescent="0.25">
      <c r="B48" s="75"/>
      <c r="C48" s="75"/>
      <c r="D48" s="75"/>
      <c r="E48" s="75"/>
      <c r="F48" s="75"/>
      <c r="G48" s="75"/>
      <c r="H48" s="75"/>
      <c r="I48" s="75"/>
      <c r="J48" s="75"/>
      <c r="K48" s="75"/>
      <c r="L48" s="75"/>
      <c r="M48" s="75"/>
      <c r="N48" s="75"/>
      <c r="O48" s="75"/>
      <c r="P48" s="75"/>
      <c r="Q48" s="75"/>
      <c r="R48" s="75"/>
      <c r="S48" s="75"/>
      <c r="T48" s="75"/>
      <c r="U48" s="75"/>
      <c r="V48" s="75"/>
      <c r="W48" s="73"/>
      <c r="X48" s="73"/>
    </row>
    <row r="49" spans="2:24" ht="17.100000000000001" customHeight="1" x14ac:dyDescent="0.25">
      <c r="B49" s="75"/>
      <c r="C49" s="75"/>
      <c r="D49" s="75"/>
      <c r="E49" s="75"/>
      <c r="F49" s="75"/>
      <c r="G49" s="75"/>
      <c r="H49" s="75"/>
      <c r="I49" s="75"/>
      <c r="J49" s="75"/>
      <c r="K49" s="75"/>
      <c r="L49" s="75"/>
      <c r="M49" s="75"/>
      <c r="N49" s="75"/>
      <c r="O49" s="75"/>
      <c r="P49" s="75"/>
      <c r="Q49" s="75"/>
      <c r="R49" s="75"/>
      <c r="S49" s="75"/>
      <c r="T49" s="75"/>
      <c r="U49" s="75"/>
      <c r="V49" s="75"/>
      <c r="W49" s="73"/>
      <c r="X49" s="73"/>
    </row>
    <row r="50" spans="2:24" ht="17.100000000000001" customHeight="1" x14ac:dyDescent="0.25">
      <c r="B50" s="75"/>
      <c r="C50" s="75"/>
      <c r="D50" s="75"/>
      <c r="E50" s="75"/>
      <c r="F50" s="75"/>
      <c r="G50" s="75"/>
      <c r="H50" s="75"/>
      <c r="I50" s="75"/>
      <c r="J50" s="75"/>
      <c r="K50" s="75"/>
      <c r="L50" s="75"/>
      <c r="M50" s="75"/>
      <c r="N50" s="75"/>
      <c r="O50" s="75"/>
      <c r="P50" s="75"/>
      <c r="Q50" s="75"/>
      <c r="R50" s="75"/>
      <c r="S50" s="75"/>
      <c r="T50" s="75"/>
      <c r="U50" s="75"/>
      <c r="V50" s="75"/>
      <c r="W50" s="73"/>
      <c r="X50" s="73"/>
    </row>
    <row r="51" spans="2:24" ht="17.100000000000001" customHeight="1" x14ac:dyDescent="0.25">
      <c r="B51" s="75"/>
      <c r="C51" s="75"/>
      <c r="D51" s="75"/>
      <c r="E51" s="75"/>
      <c r="F51" s="75"/>
      <c r="G51" s="75"/>
      <c r="H51" s="75"/>
      <c r="I51" s="75"/>
      <c r="J51" s="75"/>
      <c r="K51" s="75"/>
      <c r="L51" s="75"/>
      <c r="M51" s="75"/>
      <c r="N51" s="75"/>
      <c r="O51" s="75"/>
      <c r="P51" s="75"/>
      <c r="Q51" s="75"/>
      <c r="R51" s="75"/>
      <c r="S51" s="75"/>
      <c r="T51" s="75"/>
      <c r="U51" s="75"/>
      <c r="V51" s="75"/>
      <c r="W51" s="73"/>
      <c r="X51" s="73"/>
    </row>
    <row r="52" spans="2:24" ht="17.100000000000001" customHeight="1" x14ac:dyDescent="0.25">
      <c r="B52" s="75"/>
      <c r="C52" s="75"/>
      <c r="D52" s="75"/>
      <c r="E52" s="75"/>
      <c r="F52" s="75"/>
      <c r="G52" s="75"/>
      <c r="H52" s="75"/>
      <c r="I52" s="75"/>
      <c r="J52" s="75"/>
      <c r="K52" s="75"/>
      <c r="L52" s="75"/>
      <c r="M52" s="75"/>
      <c r="N52" s="75"/>
      <c r="O52" s="75"/>
      <c r="P52" s="75"/>
      <c r="Q52" s="75"/>
      <c r="R52" s="75"/>
      <c r="S52" s="75"/>
      <c r="T52" s="75"/>
      <c r="U52" s="75"/>
      <c r="V52" s="75"/>
      <c r="W52" s="73"/>
      <c r="X52" s="73"/>
    </row>
    <row r="53" spans="2:24" ht="17.100000000000001" customHeight="1" x14ac:dyDescent="0.25">
      <c r="B53" s="75"/>
      <c r="C53" s="75"/>
      <c r="D53" s="75"/>
      <c r="E53" s="75"/>
      <c r="F53" s="75"/>
      <c r="G53" s="75"/>
      <c r="H53" s="75"/>
      <c r="I53" s="75"/>
      <c r="J53" s="75"/>
      <c r="K53" s="75"/>
      <c r="L53" s="75"/>
      <c r="M53" s="75"/>
      <c r="N53" s="75"/>
      <c r="O53" s="75"/>
      <c r="P53" s="75"/>
      <c r="Q53" s="75"/>
      <c r="R53" s="75"/>
      <c r="S53" s="75"/>
      <c r="T53" s="75"/>
      <c r="U53" s="75"/>
      <c r="V53" s="75"/>
      <c r="W53" s="73"/>
      <c r="X53" s="73"/>
    </row>
    <row r="54" spans="2:24" ht="17.100000000000001" customHeight="1" x14ac:dyDescent="0.25">
      <c r="B54" s="75"/>
      <c r="C54" s="75"/>
      <c r="D54" s="75"/>
      <c r="E54" s="75"/>
      <c r="F54" s="75"/>
      <c r="G54" s="75"/>
      <c r="H54" s="75"/>
      <c r="I54" s="75"/>
      <c r="J54" s="75"/>
      <c r="K54" s="75"/>
      <c r="L54" s="75"/>
      <c r="M54" s="75"/>
      <c r="N54" s="75"/>
      <c r="O54" s="75"/>
      <c r="P54" s="75"/>
      <c r="Q54" s="75"/>
      <c r="R54" s="75"/>
      <c r="S54" s="75"/>
      <c r="T54" s="75"/>
      <c r="U54" s="75"/>
      <c r="V54" s="75"/>
      <c r="W54" s="73"/>
      <c r="X54" s="73"/>
    </row>
    <row r="55" spans="2:24" ht="17.100000000000001" customHeight="1" x14ac:dyDescent="0.25">
      <c r="B55" s="73"/>
      <c r="C55" s="73"/>
      <c r="D55" s="73"/>
      <c r="E55" s="73"/>
      <c r="F55" s="73"/>
      <c r="G55" s="73"/>
      <c r="H55" s="73"/>
      <c r="I55" s="73"/>
      <c r="J55" s="73"/>
      <c r="K55" s="73"/>
      <c r="L55" s="73"/>
      <c r="M55" s="73"/>
      <c r="N55" s="73"/>
      <c r="O55" s="73"/>
      <c r="P55" s="73"/>
      <c r="Q55" s="73"/>
      <c r="R55" s="73"/>
      <c r="S55" s="73"/>
      <c r="T55" s="73"/>
      <c r="U55" s="73"/>
      <c r="V55" s="73"/>
      <c r="W55" s="73"/>
      <c r="X55" s="73"/>
    </row>
    <row r="56" spans="2:24" ht="17.100000000000001" customHeight="1" x14ac:dyDescent="0.25">
      <c r="B56" s="73"/>
      <c r="C56" s="73"/>
      <c r="D56" s="73"/>
      <c r="E56" s="73"/>
      <c r="F56" s="73"/>
      <c r="G56" s="73"/>
      <c r="H56" s="73"/>
      <c r="I56" s="73"/>
      <c r="J56" s="73"/>
      <c r="K56" s="73"/>
      <c r="L56" s="73"/>
      <c r="M56" s="73"/>
      <c r="N56" s="73"/>
      <c r="O56" s="73"/>
      <c r="P56" s="73"/>
      <c r="Q56" s="73"/>
      <c r="R56" s="73"/>
      <c r="S56" s="73"/>
      <c r="T56" s="73"/>
      <c r="U56" s="73"/>
      <c r="V56" s="73"/>
      <c r="W56" s="73"/>
      <c r="X56" s="73"/>
    </row>
  </sheetData>
  <sheetProtection algorithmName="SHA-512" hashValue="+aiqnkf/VTZtq3lhbw0cS5VJPyocWxHchK1Mp72nbJMARq0ni7ja/4sUXsdudHANUyBxrUrqXiv+pEYPk3nQXw==" saltValue="YKi7r0+DMT2a861v+z2Drg==" spinCount="100000" sheet="1" objects="1" scenarios="1"/>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Background info</vt:lpstr>
      <vt:lpstr>model mass testing</vt:lpstr>
      <vt:lpstr>model individual testing</vt:lpstr>
      <vt:lpstr>graphs</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SUDLOW Catherine</dc:creator>
  <cp:lastModifiedBy>Francesca Lord</cp:lastModifiedBy>
  <cp:lastPrinted>2020-08-12T14:40:20Z</cp:lastPrinted>
  <dcterms:created xsi:type="dcterms:W3CDTF">2020-07-29T10:39:17Z</dcterms:created>
  <dcterms:modified xsi:type="dcterms:W3CDTF">2020-08-21T15:15:35Z</dcterms:modified>
</cp:coreProperties>
</file>